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5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460" activeTab="9"/>
  </bookViews>
  <sheets>
    <sheet name="UYF.UY型" sheetId="1" r:id="rId1"/>
    <sheet name="URS型" sheetId="2" r:id="rId2"/>
    <sheet name="UU.UF" sheetId="3" r:id="rId3"/>
    <sheet name="RM型" sheetId="4" r:id="rId4"/>
    <sheet name="P型" sheetId="5" r:id="rId5"/>
    <sheet name="PQ型" sheetId="6" r:id="rId6"/>
    <sheet name="PM型" sheetId="7" r:id="rId7"/>
    <sheet name="PEE.PEI型" sheetId="8" r:id="rId8"/>
    <sheet name="H型" sheetId="9" r:id="rId9"/>
    <sheet name="EI型" sheetId="10" r:id="rId10"/>
    <sheet name="EFD型" sheetId="11" r:id="rId11"/>
    <sheet name="EPC型" sheetId="12" r:id="rId12"/>
    <sheet name="EE型" sheetId="13" r:id="rId13"/>
    <sheet name="EC.EER型" sheetId="14" r:id="rId14"/>
    <sheet name="DS型" sheetId="15" r:id="rId15"/>
    <sheet name="AR型" sheetId="16" r:id="rId16"/>
    <sheet name="L型" sheetId="17" r:id="rId17"/>
    <sheet name="EP型" sheetId="18" r:id="rId18"/>
    <sheet name="ET、FT型" sheetId="19" r:id="rId19"/>
    <sheet name="UI型" sheetId="20" r:id="rId20"/>
    <sheet name="Sheet1 (2)" sheetId="21" r:id="rId21"/>
    <sheet name="Sheet1 (3)" sheetId="22" r:id="rId22"/>
  </sheets>
  <definedNames/>
  <calcPr fullCalcOnLoad="1"/>
</workbook>
</file>

<file path=xl/sharedStrings.xml><?xml version="1.0" encoding="utf-8"?>
<sst xmlns="http://schemas.openxmlformats.org/spreadsheetml/2006/main" count="2958" uniqueCount="1379">
  <si>
    <t>Ⅰ</t>
  </si>
  <si>
    <t>Ⅱ</t>
  </si>
  <si>
    <t>Ⅲ</t>
  </si>
  <si>
    <t>Ⅳ</t>
  </si>
  <si>
    <t>型号</t>
  </si>
  <si>
    <t>形状</t>
  </si>
  <si>
    <t>毛重</t>
  </si>
  <si>
    <t>尺寸(mm)</t>
  </si>
  <si>
    <t>有效参数</t>
  </si>
  <si>
    <t>净重（g）</t>
  </si>
  <si>
    <t>A</t>
  </si>
  <si>
    <t>Bmin</t>
  </si>
  <si>
    <t>C</t>
  </si>
  <si>
    <t>D</t>
  </si>
  <si>
    <t>E</t>
  </si>
  <si>
    <t>F</t>
  </si>
  <si>
    <t>C1mm</t>
  </si>
  <si>
    <t>Lemm</t>
  </si>
  <si>
    <t>Aemm</t>
  </si>
  <si>
    <t>Vemm</t>
  </si>
  <si>
    <t>UYF9.6/3138</t>
  </si>
  <si>
    <t>31.2±0.6</t>
  </si>
  <si>
    <t>7.6±0.2</t>
  </si>
  <si>
    <t>9.6±0.3</t>
  </si>
  <si>
    <t>11.3±0.3</t>
  </si>
  <si>
    <t>19.1±0.3</t>
  </si>
  <si>
    <t>UYF9.6/3156</t>
  </si>
  <si>
    <t>20.1±0.3</t>
  </si>
  <si>
    <t>28.0±0.3</t>
  </si>
  <si>
    <t>UYF10/3549</t>
  </si>
  <si>
    <t>35.0±0.6</t>
  </si>
  <si>
    <t>16.9±0.3</t>
  </si>
  <si>
    <t>24.5±0.3</t>
  </si>
  <si>
    <t>UYF10/3144</t>
  </si>
  <si>
    <t>31.4±0.6</t>
  </si>
  <si>
    <t>8.1±0.2</t>
  </si>
  <si>
    <t>9.9±0.3</t>
  </si>
  <si>
    <t>14.5±0.3</t>
  </si>
  <si>
    <t>22.3±0.3</t>
  </si>
  <si>
    <t>UYF10/3159</t>
  </si>
  <si>
    <t>21.5±0.3</t>
  </si>
  <si>
    <t>29.8±0.3</t>
  </si>
  <si>
    <t>UYF11.5/3558</t>
  </si>
  <si>
    <t>34.5±0.6</t>
  </si>
  <si>
    <t>9.5±0.3</t>
  </si>
  <si>
    <t>11.5±0.2</t>
  </si>
  <si>
    <t>19.1±0.2</t>
  </si>
  <si>
    <t>29.1±0.3</t>
  </si>
  <si>
    <t>UYF11.5/3662</t>
  </si>
  <si>
    <t>35.5±0.6</t>
  </si>
  <si>
    <t>21.0±0.2</t>
  </si>
  <si>
    <t>31.0±0.3</t>
  </si>
  <si>
    <t>UYF12/3560</t>
  </si>
  <si>
    <t>35.3±0.6</t>
  </si>
  <si>
    <t>9.3±0.2</t>
  </si>
  <si>
    <t>12.0±0.2</t>
  </si>
  <si>
    <t>20.5+0.5</t>
  </si>
  <si>
    <t>30.0+0.5</t>
  </si>
  <si>
    <t>UYF12.5/3570</t>
  </si>
  <si>
    <t>36.0±0.6</t>
  </si>
  <si>
    <t>9.9±0.2</t>
  </si>
  <si>
    <t>12.5±0.2</t>
  </si>
  <si>
    <t>24.8±0.2</t>
  </si>
  <si>
    <t>34.8±0.2</t>
  </si>
  <si>
    <t>UYF12/3670</t>
  </si>
  <si>
    <t>UYF13/3560</t>
  </si>
  <si>
    <t>12.9±0.3</t>
  </si>
  <si>
    <t>20.8±0.3</t>
  </si>
  <si>
    <t>30.8±0.3</t>
  </si>
  <si>
    <t>UYF13/3566</t>
  </si>
  <si>
    <t>22.5±0.3</t>
  </si>
  <si>
    <t>32.5±0.3</t>
  </si>
  <si>
    <t>UYF13/3661</t>
  </si>
  <si>
    <t>UYF13/3666</t>
  </si>
  <si>
    <t>UYF13/3670</t>
  </si>
  <si>
    <t>24.8±0.3</t>
  </si>
  <si>
    <t>34.8±0.3</t>
  </si>
  <si>
    <t>UYF13/3866</t>
  </si>
  <si>
    <t>38.0±0.8</t>
  </si>
  <si>
    <t>11.0±0.3</t>
  </si>
  <si>
    <t>33.0±0.3</t>
  </si>
  <si>
    <t>UYF13/3868</t>
  </si>
  <si>
    <t>23.5±0.3</t>
  </si>
  <si>
    <t>34.0±0.3</t>
  </si>
  <si>
    <t>UYF13.8/3864</t>
  </si>
  <si>
    <t>38.8±0.9</t>
  </si>
  <si>
    <t>12.0±0.3</t>
  </si>
  <si>
    <t>13.8±0.3</t>
  </si>
  <si>
    <t>22.0±0.4</t>
  </si>
  <si>
    <t>34.0±0.4</t>
  </si>
  <si>
    <t>UYF14/3867</t>
  </si>
  <si>
    <t>38.5±0.6</t>
  </si>
  <si>
    <t>10.5±0.3</t>
  </si>
  <si>
    <t>14.0±0.3</t>
  </si>
  <si>
    <t>33.5±0.3</t>
  </si>
  <si>
    <t>UYF14/3963</t>
  </si>
  <si>
    <t>38.9±0.6</t>
  </si>
  <si>
    <t>10.9±0.3</t>
  </si>
  <si>
    <t>21.3±0.3</t>
  </si>
  <si>
    <t>31.8±0.3</t>
  </si>
  <si>
    <t>UYF14.5/4163</t>
  </si>
  <si>
    <t>40.5±0.6</t>
  </si>
  <si>
    <t>20.5±0.3</t>
  </si>
  <si>
    <t>31.5±0.3</t>
  </si>
  <si>
    <t>UYF14.5/4369</t>
  </si>
  <si>
    <t>34.5±0.3</t>
  </si>
  <si>
    <t>UYF15/4268</t>
  </si>
  <si>
    <t>41.2±0.8</t>
  </si>
  <si>
    <t>14.9±0.3</t>
  </si>
  <si>
    <t>34.2±0.3</t>
  </si>
  <si>
    <t>UYF15/4275</t>
  </si>
  <si>
    <t>25.5±0.3</t>
  </si>
  <si>
    <t>37.5±0.3</t>
  </si>
  <si>
    <t>UYF15/4066</t>
  </si>
  <si>
    <t>40.3±0.8</t>
  </si>
  <si>
    <t>11.5±0.3</t>
  </si>
  <si>
    <t>15.0±0.3</t>
  </si>
  <si>
    <t>UYF15/4069</t>
  </si>
  <si>
    <t>UYF15/4376</t>
  </si>
  <si>
    <t>42.5±0.8</t>
  </si>
  <si>
    <t>26.0±0.3</t>
  </si>
  <si>
    <t>38.0±0.3</t>
  </si>
  <si>
    <t>UYF15/4369</t>
  </si>
  <si>
    <t>UYF16/4376</t>
  </si>
  <si>
    <t>43.0±0.8</t>
  </si>
  <si>
    <t>15.9±0.3</t>
  </si>
  <si>
    <t>UYF16/4374</t>
  </si>
  <si>
    <t>16.0±0.3</t>
  </si>
  <si>
    <t>UYF17/4677</t>
  </si>
  <si>
    <t>46.2±0.8</t>
  </si>
  <si>
    <t>16.7±0.3</t>
  </si>
  <si>
    <t>13.3±0.3</t>
  </si>
  <si>
    <t>25.6±0.3</t>
  </si>
  <si>
    <t>38.5±0.3</t>
  </si>
  <si>
    <t>UY10/3244</t>
  </si>
  <si>
    <t>32.0±0.6</t>
  </si>
  <si>
    <t>10.0±0.2</t>
  </si>
  <si>
    <t>\</t>
  </si>
  <si>
    <t>22.0±0.3</t>
  </si>
  <si>
    <t>UY12/4257</t>
  </si>
  <si>
    <t>41.5±1.0</t>
  </si>
  <si>
    <t>11.7±0.3</t>
  </si>
  <si>
    <t>19.0±0.4</t>
  </si>
  <si>
    <t>28.5±0.3</t>
  </si>
  <si>
    <t xml:space="preserve"> </t>
  </si>
  <si>
    <t>UY12/4035</t>
  </si>
  <si>
    <t>39.0±1.0</t>
  </si>
  <si>
    <t>6.8±0.3</t>
  </si>
  <si>
    <t>17.6±0.3</t>
  </si>
  <si>
    <t>UY16/5858</t>
  </si>
  <si>
    <t>58.0±0.8</t>
  </si>
  <si>
    <t>16.0±0.2</t>
  </si>
  <si>
    <t>17.0±0.3</t>
  </si>
  <si>
    <t>29.0±0.3</t>
  </si>
  <si>
    <t>UY16/5860</t>
  </si>
  <si>
    <t>18.0±0.3</t>
  </si>
  <si>
    <t>30.0±0.3</t>
  </si>
  <si>
    <t>UY16/6060</t>
  </si>
  <si>
    <t>60.0±0.8</t>
  </si>
  <si>
    <t>UY16/6062</t>
  </si>
  <si>
    <t>19.0±0.3</t>
  </si>
  <si>
    <t>UY70</t>
  </si>
  <si>
    <t>69.7±1.4</t>
  </si>
  <si>
    <t>19.0±0.5</t>
  </si>
  <si>
    <t>31.7±0.3</t>
  </si>
  <si>
    <t>UY14/6429</t>
  </si>
  <si>
    <t>64.0±1.5</t>
  </si>
  <si>
    <t>13.6±0.3</t>
  </si>
  <si>
    <t>18.0±0.5</t>
  </si>
  <si>
    <t>29.0±0.5</t>
  </si>
  <si>
    <t>UY74</t>
  </si>
  <si>
    <t>72.5±1.5</t>
  </si>
  <si>
    <t>17.6±0.4</t>
  </si>
  <si>
    <t>35.3±0.5</t>
  </si>
  <si>
    <t>UY22</t>
  </si>
  <si>
    <t>101.0±2.0</t>
  </si>
  <si>
    <t>22±0.5</t>
  </si>
  <si>
    <t>33.0±0.6</t>
  </si>
  <si>
    <t>51.0±0.6</t>
  </si>
  <si>
    <t>UY30</t>
  </si>
  <si>
    <t>98.0±2.0</t>
  </si>
  <si>
    <t>41.5±0.5</t>
  </si>
  <si>
    <t>66.0±0.5</t>
  </si>
  <si>
    <t>UY42</t>
  </si>
  <si>
    <t>121±2.0</t>
  </si>
  <si>
    <t>42.0±1.0</t>
  </si>
  <si>
    <t>55.5±0.5</t>
  </si>
  <si>
    <t>89.7±0.5</t>
  </si>
  <si>
    <t>Ⅰ图</t>
  </si>
  <si>
    <t>Ⅱ图</t>
  </si>
  <si>
    <t>图  形</t>
  </si>
  <si>
    <t>外观尺寸(mm)</t>
  </si>
  <si>
    <t>B</t>
  </si>
  <si>
    <t>G</t>
  </si>
  <si>
    <t>C1</t>
  </si>
  <si>
    <t>Ae</t>
  </si>
  <si>
    <t>Le</t>
  </si>
  <si>
    <t>Ve</t>
  </si>
  <si>
    <t>ZP40</t>
  </si>
  <si>
    <t>URS15.3</t>
  </si>
  <si>
    <t>15.3±0.3</t>
  </si>
  <si>
    <t>6.6±0.3</t>
  </si>
  <si>
    <t>7.0±0.2</t>
  </si>
  <si>
    <t>12.2±0.3</t>
  </si>
  <si>
    <t>3.8±0.2</t>
  </si>
  <si>
    <t>6.8±0.2</t>
  </si>
  <si>
    <t>URS17</t>
  </si>
  <si>
    <t>16.8±0.2</t>
  </si>
  <si>
    <t>7.1±0.2</t>
  </si>
  <si>
    <t>5.0±0.2</t>
  </si>
  <si>
    <t>9.0±0.2</t>
  </si>
  <si>
    <t>4.3±0.15</t>
  </si>
  <si>
    <t>2.8±0.2</t>
  </si>
  <si>
    <t>URS18</t>
  </si>
  <si>
    <t>7.5±0.2</t>
  </si>
  <si>
    <t>6.15min</t>
  </si>
  <si>
    <t>7.5±0.3</t>
  </si>
  <si>
    <t>4.0±0.2</t>
  </si>
  <si>
    <t>URS18.5</t>
  </si>
  <si>
    <t>18.5±0.5</t>
  </si>
  <si>
    <t>11.4±0.3</t>
  </si>
  <si>
    <t>10.0±0.3</t>
  </si>
  <si>
    <t>7.0±0.3</t>
  </si>
  <si>
    <t>7.0min</t>
  </si>
  <si>
    <t>7.4±0.3</t>
  </si>
  <si>
    <t>URS19.8</t>
  </si>
  <si>
    <t>19.85±0.4</t>
  </si>
  <si>
    <t>11.8±0.2</t>
  </si>
  <si>
    <t>13.05±0.3</t>
  </si>
  <si>
    <t>8.0±0.15</t>
  </si>
  <si>
    <t>8.85±0.4</t>
  </si>
  <si>
    <t>8.6±0.2</t>
  </si>
  <si>
    <t>URS25</t>
  </si>
  <si>
    <t>25.25±0.5</t>
  </si>
  <si>
    <t>19.8±0.3</t>
  </si>
  <si>
    <t>9.5±0.2</t>
  </si>
  <si>
    <t>12.0min</t>
  </si>
  <si>
    <t>6.5/+0.3/-0.2</t>
  </si>
  <si>
    <t>URS28</t>
  </si>
  <si>
    <t>27.8±0.5</t>
  </si>
  <si>
    <t>21.2±0.2</t>
  </si>
  <si>
    <t>11.2±0.3</t>
  </si>
  <si>
    <t>9.0±0.4</t>
  </si>
  <si>
    <t>AL±25%(nH/N^2)</t>
  </si>
  <si>
    <r>
      <t>C</t>
    </r>
    <r>
      <rPr>
        <sz val="8"/>
        <rFont val="宋体"/>
        <family val="0"/>
      </rPr>
      <t>1</t>
    </r>
    <r>
      <rPr>
        <sz val="12"/>
        <rFont val="宋体"/>
        <family val="0"/>
      </rPr>
      <t>mm</t>
    </r>
  </si>
  <si>
    <t>ZH5K</t>
  </si>
  <si>
    <t>ZH7K</t>
  </si>
  <si>
    <t>ZH10K</t>
  </si>
  <si>
    <t>UF9.8</t>
  </si>
  <si>
    <t>9.8±0.3</t>
  </si>
  <si>
    <t>2.7±0.2</t>
  </si>
  <si>
    <t>4.2±0.2</t>
  </si>
  <si>
    <t>UU9.8</t>
  </si>
  <si>
    <t>UF10.5</t>
  </si>
  <si>
    <t>2.5±0.2</t>
  </si>
  <si>
    <t>5.35±0.2</t>
  </si>
  <si>
    <t>7.85±0.25</t>
  </si>
  <si>
    <t>UU10.5</t>
  </si>
  <si>
    <t>UF15</t>
  </si>
  <si>
    <t>15.0±0.4</t>
  </si>
  <si>
    <t>4.6±0.2</t>
  </si>
  <si>
    <t>6.4±0.2</t>
  </si>
  <si>
    <t>6.5±0.2</t>
  </si>
  <si>
    <t>UU15</t>
  </si>
  <si>
    <t>UF15.2</t>
  </si>
  <si>
    <t>15.2±0.4</t>
  </si>
  <si>
    <t>6.5±0.25</t>
  </si>
  <si>
    <t>6.0±0.3</t>
  </si>
  <si>
    <t>11.2±0.4</t>
  </si>
  <si>
    <t>UF15.7</t>
  </si>
  <si>
    <t>15.7±0.4</t>
  </si>
  <si>
    <t>4.5±0.2</t>
  </si>
  <si>
    <t>6.0±0.2</t>
  </si>
  <si>
    <t>9.7±0.25</t>
  </si>
  <si>
    <t>UU15.7</t>
  </si>
  <si>
    <t>UF16</t>
  </si>
  <si>
    <t>16.0±0.4</t>
  </si>
  <si>
    <t>5.9±0.2</t>
  </si>
  <si>
    <t>UU16</t>
  </si>
  <si>
    <t>UF17</t>
  </si>
  <si>
    <t>17.0±0.4</t>
  </si>
  <si>
    <t>11.8±0.3</t>
  </si>
  <si>
    <t>15.5±0.3</t>
  </si>
  <si>
    <t>UU17</t>
  </si>
  <si>
    <t>UF19</t>
  </si>
  <si>
    <t>19.7±0.4</t>
  </si>
  <si>
    <t>17.7±0.3</t>
  </si>
  <si>
    <t>UF25</t>
  </si>
  <si>
    <t>25.4±0.5</t>
  </si>
  <si>
    <t>6.35±0.25</t>
  </si>
  <si>
    <t>9.65±0.2</t>
  </si>
  <si>
    <t>UF30</t>
  </si>
  <si>
    <t>30.0±0.5</t>
  </si>
  <si>
    <t>6.1±0.2</t>
  </si>
  <si>
    <t>6.25±0.15</t>
  </si>
  <si>
    <t>6.2±0.25</t>
  </si>
  <si>
    <t>12.7±0.15</t>
  </si>
  <si>
    <t>UF33</t>
  </si>
  <si>
    <t>33.0±0.5</t>
  </si>
  <si>
    <t>7.2±0.2</t>
  </si>
  <si>
    <t>13.8±0.15</t>
  </si>
  <si>
    <t>UF53/50</t>
  </si>
  <si>
    <t>53.0±1.0</t>
  </si>
  <si>
    <t>35.0±0.5</t>
  </si>
  <si>
    <t>50.0±0.5</t>
  </si>
  <si>
    <t>UF53/51</t>
  </si>
  <si>
    <t>32.0±0.5</t>
  </si>
  <si>
    <t>51.0±0.5</t>
  </si>
  <si>
    <t>UF64</t>
  </si>
  <si>
    <t>65.0±1.5</t>
  </si>
  <si>
    <t>20.0±0.5</t>
  </si>
  <si>
    <t>40.0±0.5</t>
  </si>
  <si>
    <t>43.±0.7</t>
  </si>
  <si>
    <t>63.5±1.0</t>
  </si>
  <si>
    <t>UF66</t>
  </si>
  <si>
    <t>66.0±1.5</t>
  </si>
  <si>
    <t>19.5±0.5</t>
  </si>
  <si>
    <t>39.6±0.6</t>
  </si>
  <si>
    <t>36.5±1.0</t>
  </si>
  <si>
    <t>55.0±1.0</t>
  </si>
  <si>
    <t>UF72</t>
  </si>
  <si>
    <t>72.0±1.5</t>
  </si>
  <si>
    <t>38.0±0.5</t>
  </si>
  <si>
    <t>58.5±0.5</t>
  </si>
  <si>
    <t>UF74A</t>
  </si>
  <si>
    <t>74.0±1.5</t>
  </si>
  <si>
    <t>17.0±0.5</t>
  </si>
  <si>
    <t>37.0±0.5</t>
  </si>
  <si>
    <t>UF80/64.5</t>
  </si>
  <si>
    <t>80.0±2.0</t>
  </si>
  <si>
    <t>21.5±0.5</t>
  </si>
  <si>
    <t>29.5±0.5</t>
  </si>
  <si>
    <t>43.0±0.5</t>
  </si>
  <si>
    <t>64.5±0.5</t>
  </si>
  <si>
    <t>UF80A</t>
  </si>
  <si>
    <t>UF80/85</t>
  </si>
  <si>
    <t>40.0±1.0</t>
  </si>
  <si>
    <t>65.0±1.0</t>
  </si>
  <si>
    <t>85.0±1.0</t>
  </si>
  <si>
    <t>UF80B</t>
  </si>
  <si>
    <t>UF93</t>
  </si>
  <si>
    <t>93.0±2.5</t>
  </si>
  <si>
    <t>28.0±0.5</t>
  </si>
  <si>
    <t>49.5±1.0</t>
  </si>
  <si>
    <t>79.0±1.0</t>
  </si>
  <si>
    <t>UF96</t>
  </si>
  <si>
    <t>96.0±3.0</t>
  </si>
  <si>
    <t>80.5±0.5</t>
  </si>
  <si>
    <t>UF100</t>
  </si>
  <si>
    <t>100.0±3.0</t>
  </si>
  <si>
    <t>30.5±0.5</t>
  </si>
  <si>
    <t>30.0±1.0</t>
  </si>
  <si>
    <t>45.0±1.0</t>
  </si>
  <si>
    <t>70.5±1.0</t>
  </si>
  <si>
    <t>UF105</t>
  </si>
  <si>
    <t>105.0±3.0</t>
  </si>
  <si>
    <t>95.0±1.0</t>
  </si>
  <si>
    <t>UF120/80</t>
  </si>
  <si>
    <t>120.0±3.0</t>
  </si>
  <si>
    <t>40.0±1.5</t>
  </si>
  <si>
    <t>50.0±1.0</t>
  </si>
  <si>
    <t>80.0±1.0</t>
  </si>
  <si>
    <t>UF120A</t>
  </si>
  <si>
    <t>UF120/117</t>
  </si>
  <si>
    <t>87.0±1.0</t>
  </si>
  <si>
    <t>117.0±1.0</t>
  </si>
  <si>
    <t>UF120B</t>
  </si>
  <si>
    <t>A1</t>
  </si>
  <si>
    <t>Gmin</t>
  </si>
  <si>
    <r>
      <t>H</t>
    </r>
    <r>
      <rPr>
        <sz val="9"/>
        <rFont val="宋体"/>
        <family val="0"/>
      </rPr>
      <t>参考</t>
    </r>
  </si>
  <si>
    <t>RM4</t>
  </si>
  <si>
    <t>9.6±0.2</t>
  </si>
  <si>
    <t>10.75±0.25</t>
  </si>
  <si>
    <t>8.15±0.2</t>
  </si>
  <si>
    <t>4.5±0.1</t>
  </si>
  <si>
    <t>3.8±0.1</t>
  </si>
  <si>
    <t>3.6±0.1</t>
  </si>
  <si>
    <t>5.2±0.1</t>
  </si>
  <si>
    <t>RM5</t>
  </si>
  <si>
    <t>12.05±0.25</t>
  </si>
  <si>
    <t>14.65±0.3</t>
  </si>
  <si>
    <t>10.4±0.2</t>
  </si>
  <si>
    <t>6.6±0.2</t>
  </si>
  <si>
    <t>4.8±0.1</t>
  </si>
  <si>
    <t>3.25±0.1</t>
  </si>
  <si>
    <t>9.1±0.2</t>
  </si>
  <si>
    <t>RM6</t>
  </si>
  <si>
    <t>14.4±0.3</t>
  </si>
  <si>
    <t>17.55±0.35</t>
  </si>
  <si>
    <t>12.65±0.25</t>
  </si>
  <si>
    <t>8.0±0.2</t>
  </si>
  <si>
    <t>6.3±0.1</t>
  </si>
  <si>
    <t>4.1±0.1</t>
  </si>
  <si>
    <t>8.8±0.1</t>
  </si>
  <si>
    <t>10.3±0.3</t>
  </si>
  <si>
    <t>RM8</t>
  </si>
  <si>
    <t>19.3±0.4</t>
  </si>
  <si>
    <t>22.7±0.5</t>
  </si>
  <si>
    <t>17.3±0.3</t>
  </si>
  <si>
    <t>10.7±0.3</t>
  </si>
  <si>
    <t>8.4±0.2</t>
  </si>
  <si>
    <t>5.5±0.1</t>
  </si>
  <si>
    <t>11.4±0.5</t>
  </si>
  <si>
    <t>14.3±0.3</t>
  </si>
  <si>
    <t>RM10</t>
  </si>
  <si>
    <t>24.1±0.6</t>
  </si>
  <si>
    <t>27.8±0.7</t>
  </si>
  <si>
    <t>21.6±0.5</t>
  </si>
  <si>
    <t>13.2±0.3</t>
  </si>
  <si>
    <t>10.7±0.2</t>
  </si>
  <si>
    <t>6.3±0.2</t>
  </si>
  <si>
    <t>9.3±0.1</t>
  </si>
  <si>
    <t>16.2±0.3</t>
  </si>
  <si>
    <t>RM12</t>
  </si>
  <si>
    <t>29.2±0.6</t>
  </si>
  <si>
    <t>36.7±0.7</t>
  </si>
  <si>
    <t>25.5±0.5</t>
  </si>
  <si>
    <t>15.8±0.3</t>
  </si>
  <si>
    <t>12.6±0.2</t>
  </si>
  <si>
    <t>8.5±0.2</t>
  </si>
  <si>
    <t>12.2±0.1</t>
  </si>
  <si>
    <t>21.6±0.3</t>
  </si>
  <si>
    <t>RM14</t>
  </si>
  <si>
    <t>34.1±0.6</t>
  </si>
  <si>
    <t>41.5±0.7</t>
  </si>
  <si>
    <t>29.6±0.6</t>
  </si>
  <si>
    <t>18.7±0.3</t>
  </si>
  <si>
    <t>14.7±0.3</t>
  </si>
  <si>
    <t>10.6±0.1</t>
  </si>
  <si>
    <t>15.5±0.1</t>
  </si>
  <si>
    <t>27.0±0.3</t>
  </si>
  <si>
    <t>P7/4</t>
  </si>
  <si>
    <t>7.25±0.15</t>
  </si>
  <si>
    <t>5.9±0.1</t>
  </si>
  <si>
    <t>2.95±0.05</t>
  </si>
  <si>
    <t>1.4±0.05</t>
  </si>
  <si>
    <t>1.45±0.05</t>
  </si>
  <si>
    <t>2.05±0.15</t>
  </si>
  <si>
    <t>1.61±0.1</t>
  </si>
  <si>
    <t>P9/5</t>
  </si>
  <si>
    <t>9.15±0.15</t>
  </si>
  <si>
    <t>7.65±0.15</t>
  </si>
  <si>
    <t>2.05±0.05</t>
  </si>
  <si>
    <t>1.9±0.05</t>
  </si>
  <si>
    <t>2.65±0.05</t>
  </si>
  <si>
    <t>2.0±0.2</t>
  </si>
  <si>
    <t>P11/7</t>
  </si>
  <si>
    <t>11.1±0.2</t>
  </si>
  <si>
    <t>9.2±0.2</t>
  </si>
  <si>
    <t>4.6±0.1</t>
  </si>
  <si>
    <t>2.8±0.05</t>
  </si>
  <si>
    <t>3.25±0.05</t>
  </si>
  <si>
    <t>2.2±0.3</t>
  </si>
  <si>
    <t>P14/8</t>
  </si>
  <si>
    <t>14.05±0.25</t>
  </si>
  <si>
    <t>3.0±0.1</t>
  </si>
  <si>
    <t>2.9±0.1</t>
  </si>
  <si>
    <t>4.2±0.1</t>
  </si>
  <si>
    <t>3.3±0.6</t>
  </si>
  <si>
    <t>P18/11</t>
  </si>
  <si>
    <t>18.0±0.4</t>
  </si>
  <si>
    <t>15.15±0.25</t>
  </si>
  <si>
    <t>7.45±0.2</t>
  </si>
  <si>
    <t>3.05±0.1</t>
  </si>
  <si>
    <t>3.7±0.1</t>
  </si>
  <si>
    <t>5.3±0.1</t>
  </si>
  <si>
    <t>3.8±0.6</t>
  </si>
  <si>
    <t>P22/13</t>
  </si>
  <si>
    <t>21.6±0.4</t>
  </si>
  <si>
    <t>18.2±0.3</t>
  </si>
  <si>
    <t>9.25±0.2</t>
  </si>
  <si>
    <t>4.45±0.15</t>
  </si>
  <si>
    <t>4.7±0.1</t>
  </si>
  <si>
    <t>6.75±0.1</t>
  </si>
  <si>
    <t>P26/16</t>
  </si>
  <si>
    <t>11.3±0.2</t>
  </si>
  <si>
    <t>5.5±0.15</t>
  </si>
  <si>
    <t>5.6±0.1</t>
  </si>
  <si>
    <t>8.0±0.1</t>
  </si>
  <si>
    <t>P30/19</t>
  </si>
  <si>
    <t>25.4±0.4</t>
  </si>
  <si>
    <t>13.3±0.2</t>
  </si>
  <si>
    <t>6.6±0.1</t>
  </si>
  <si>
    <t>9.45±0.1</t>
  </si>
  <si>
    <t>4.3±0.6</t>
  </si>
  <si>
    <t>P36/22</t>
  </si>
  <si>
    <t>35.6±0.6</t>
  </si>
  <si>
    <t>30.4±0.5</t>
  </si>
  <si>
    <t>7.4±0.1</t>
  </si>
  <si>
    <t>11.0±0.1</t>
  </si>
  <si>
    <t>P48/30</t>
  </si>
  <si>
    <t>47.5±0.5</t>
  </si>
  <si>
    <t>40.8min</t>
  </si>
  <si>
    <t>19.2±0.4</t>
  </si>
  <si>
    <t>5.8±0.2</t>
  </si>
  <si>
    <t>10.6±0.3</t>
  </si>
  <si>
    <t>14.8±0.3</t>
  </si>
  <si>
    <t>8.4±0.6</t>
  </si>
  <si>
    <t>PQ20/16</t>
  </si>
  <si>
    <t>20.5±0.4</t>
  </si>
  <si>
    <t>8.8±0.2</t>
  </si>
  <si>
    <t>14.0±0.4</t>
  </si>
  <si>
    <t>5.2±0.2</t>
  </si>
  <si>
    <t>8.1±0.1</t>
  </si>
  <si>
    <t>PQ20/20</t>
  </si>
  <si>
    <t>10.1±0.1</t>
  </si>
  <si>
    <t>PQ26/15</t>
  </si>
  <si>
    <t>26.5±0.5</t>
  </si>
  <si>
    <t>22.5±0.45</t>
  </si>
  <si>
    <t>19.0±0.45</t>
  </si>
  <si>
    <t>PQ26/20</t>
  </si>
  <si>
    <t>5.7±0.2</t>
  </si>
  <si>
    <t>PQ26/25</t>
  </si>
  <si>
    <t>12.4±0.2</t>
  </si>
  <si>
    <t>PQM27/20</t>
  </si>
  <si>
    <t>PQM27/25</t>
  </si>
  <si>
    <t>PQ27/20</t>
  </si>
  <si>
    <t>27.3±0.5</t>
  </si>
  <si>
    <t>22.5min</t>
  </si>
  <si>
    <t>PQ27/25</t>
  </si>
  <si>
    <t>PQ27.5/25</t>
  </si>
  <si>
    <t>27.5±0.5</t>
  </si>
  <si>
    <t>CQ28/20</t>
  </si>
  <si>
    <t>PQ32/20</t>
  </si>
  <si>
    <t>13.4±0.3</t>
  </si>
  <si>
    <t>22.0±0.5</t>
  </si>
  <si>
    <t>13.0±0.2</t>
  </si>
  <si>
    <t>PQ32/25</t>
  </si>
  <si>
    <t>PQ32/30</t>
  </si>
  <si>
    <t>10.6±0.2</t>
  </si>
  <si>
    <t>15.0±0.2</t>
  </si>
  <si>
    <t>PQ32/35</t>
  </si>
  <si>
    <t>12.5±0.3</t>
  </si>
  <si>
    <t>16.9±0.2</t>
  </si>
  <si>
    <t>PQ33/30</t>
  </si>
  <si>
    <t>28.5±0.5</t>
  </si>
  <si>
    <t>PQ35/35</t>
  </si>
  <si>
    <t>35.1±0.7</t>
  </si>
  <si>
    <t>26.0±0.5</t>
  </si>
  <si>
    <t>17.4±0.2</t>
  </si>
  <si>
    <t>PQ40/40</t>
  </si>
  <si>
    <t>40.5±0.9</t>
  </si>
  <si>
    <t>37.0±0.6</t>
  </si>
  <si>
    <t>28.0±0.6</t>
  </si>
  <si>
    <t>14.7±0.2</t>
  </si>
  <si>
    <t>19.9±0.2</t>
  </si>
  <si>
    <t>PQ50/50</t>
  </si>
  <si>
    <t>50.0±0.9</t>
  </si>
  <si>
    <t>44.0±0.7</t>
  </si>
  <si>
    <t>20.0±0.3</t>
  </si>
  <si>
    <t>18.0±0.2</t>
  </si>
  <si>
    <t>25.0±0.2</t>
  </si>
  <si>
    <t>PQM38</t>
  </si>
  <si>
    <t>32.0min</t>
  </si>
  <si>
    <t>14.2±0.3</t>
  </si>
  <si>
    <t>21.2±0.5</t>
  </si>
  <si>
    <t>3.5±0.3</t>
  </si>
  <si>
    <t>6.5±0.3</t>
  </si>
  <si>
    <t>PM50</t>
  </si>
  <si>
    <t>49.1±0.9</t>
  </si>
  <si>
    <t>19.7±0.3</t>
  </si>
  <si>
    <t>13.4±0.2</t>
  </si>
  <si>
    <t>PM62</t>
  </si>
  <si>
    <t>61.0±1.0</t>
  </si>
  <si>
    <t>48.0min</t>
  </si>
  <si>
    <t>25.0±0.7</t>
  </si>
  <si>
    <t>5.3±0.3</t>
  </si>
  <si>
    <t>24.4±0.2</t>
  </si>
  <si>
    <t>PM74</t>
  </si>
  <si>
    <t>57.0min</t>
  </si>
  <si>
    <t>29.0±1.0</t>
  </si>
  <si>
    <t>5.4±0.3</t>
  </si>
  <si>
    <t>29.5±0.3</t>
  </si>
  <si>
    <t>PM87</t>
  </si>
  <si>
    <t>66.5min</t>
  </si>
  <si>
    <t>31.7±1.5</t>
  </si>
  <si>
    <t>8.5±0.4</t>
  </si>
  <si>
    <t>24.2±0.4</t>
  </si>
  <si>
    <t>35.0±0.4</t>
  </si>
  <si>
    <t>PM114</t>
  </si>
  <si>
    <t>88.0min</t>
  </si>
  <si>
    <t>42.0±1.5</t>
  </si>
  <si>
    <t>5.4±0.4</t>
  </si>
  <si>
    <t>31.9±0.4</t>
  </si>
  <si>
    <t>46.2±0.3</t>
  </si>
  <si>
    <t>I</t>
  </si>
  <si>
    <t>PEE1407</t>
  </si>
  <si>
    <t>11.0±0.25</t>
  </si>
  <si>
    <t>3.0±0.05</t>
  </si>
  <si>
    <t>5.0±0.1</t>
  </si>
  <si>
    <t>2.0±0.1</t>
  </si>
  <si>
    <t>3.50±0.1</t>
  </si>
  <si>
    <t>PEE1808</t>
  </si>
  <si>
    <t>18.0±0.35</t>
  </si>
  <si>
    <t>4.0±0.1</t>
  </si>
  <si>
    <t>4.0±0.15</t>
  </si>
  <si>
    <t>PEE2211</t>
  </si>
  <si>
    <t>21.8±0.4</t>
  </si>
  <si>
    <t>16.8±0.4</t>
  </si>
  <si>
    <t>3.2±0.15</t>
  </si>
  <si>
    <t>5.7±0.15</t>
  </si>
  <si>
    <t>PEE3213</t>
  </si>
  <si>
    <t>31.75±0.7</t>
  </si>
  <si>
    <t>24.9min</t>
  </si>
  <si>
    <t>6.35±0.15</t>
  </si>
  <si>
    <t>20.3±0.4</t>
  </si>
  <si>
    <t>3.18±0.2</t>
  </si>
  <si>
    <t>PEE3817</t>
  </si>
  <si>
    <t>38.1±0.8</t>
  </si>
  <si>
    <t>30.23min</t>
  </si>
  <si>
    <t>4.45±2</t>
  </si>
  <si>
    <t>8.26±0.15</t>
  </si>
  <si>
    <t>PEE4319</t>
  </si>
  <si>
    <t>43.2±0.9</t>
  </si>
  <si>
    <t>34.70min</t>
  </si>
  <si>
    <t>27.9±0.6</t>
  </si>
  <si>
    <t>5.4±0.2</t>
  </si>
  <si>
    <t>PEE5821</t>
  </si>
  <si>
    <t>59.4±1.2</t>
  </si>
  <si>
    <t>50.0min</t>
  </si>
  <si>
    <t>10.5±0.2</t>
  </si>
  <si>
    <t>PEI1405</t>
  </si>
  <si>
    <t>3.5±0.15</t>
  </si>
  <si>
    <t>1.5±0.05</t>
  </si>
  <si>
    <t>PEI1806</t>
  </si>
  <si>
    <t>PEI2208</t>
  </si>
  <si>
    <t>2.5±0.05</t>
  </si>
  <si>
    <t>PEI3210</t>
  </si>
  <si>
    <t>3.18±0.15</t>
  </si>
  <si>
    <t>PEI3812</t>
  </si>
  <si>
    <t>4.45±0.2</t>
  </si>
  <si>
    <t>3.81±0.15</t>
  </si>
  <si>
    <t>PEI4314</t>
  </si>
  <si>
    <t>4.1±0.15</t>
  </si>
  <si>
    <t>PEI5815</t>
  </si>
  <si>
    <t>外形尺寸</t>
  </si>
  <si>
    <t>磁芯参数</t>
  </si>
  <si>
    <r>
      <t>C</t>
    </r>
    <r>
      <rPr>
        <sz val="9"/>
        <rFont val="宋体"/>
        <family val="0"/>
      </rPr>
      <t>1</t>
    </r>
  </si>
  <si>
    <t>H7.6/2.5/18</t>
  </si>
  <si>
    <t xml:space="preserve"> /</t>
  </si>
  <si>
    <t>/</t>
  </si>
  <si>
    <t>H8/4/4</t>
  </si>
  <si>
    <t>8.0±0.3</t>
  </si>
  <si>
    <t>4.0±0.3</t>
  </si>
  <si>
    <t>H9/5/3</t>
  </si>
  <si>
    <t>9.1±0.3</t>
  </si>
  <si>
    <t>5.1±0.3</t>
  </si>
  <si>
    <t>3.0±0.3</t>
  </si>
  <si>
    <t>H9/5/5</t>
  </si>
  <si>
    <t>H10/6/5</t>
  </si>
  <si>
    <t>10.0±0.5</t>
  </si>
  <si>
    <t>6.0±0.4</t>
  </si>
  <si>
    <t>5.0±0.4</t>
  </si>
  <si>
    <t>H12/6/4</t>
  </si>
  <si>
    <t>H12.7/7.9/7.5</t>
  </si>
  <si>
    <t>12.7±0.25</t>
  </si>
  <si>
    <t>7.9±0.25</t>
  </si>
  <si>
    <t>H14/7.5/7</t>
  </si>
  <si>
    <t>H14/8/7</t>
  </si>
  <si>
    <t>H14/9/5</t>
  </si>
  <si>
    <t>9.0±0.3</t>
  </si>
  <si>
    <t>5.0±0.3</t>
  </si>
  <si>
    <t>H16/12/8</t>
  </si>
  <si>
    <t>H16/9.6/8</t>
  </si>
  <si>
    <t xml:space="preserve"> H18/8/5</t>
  </si>
  <si>
    <t>8.0±0.4</t>
  </si>
  <si>
    <t>H18/10/10</t>
  </si>
  <si>
    <t>10.0±0.4</t>
  </si>
  <si>
    <t>H22/14/8</t>
  </si>
  <si>
    <t>H22/14/10</t>
  </si>
  <si>
    <t>H22/14/15</t>
  </si>
  <si>
    <t>H25/15/10</t>
  </si>
  <si>
    <t>25.0±0.5</t>
  </si>
  <si>
    <t>15.0±0.5</t>
  </si>
  <si>
    <t>H25/15/12</t>
  </si>
  <si>
    <t>H28/12.5/15</t>
  </si>
  <si>
    <t>12.5±0.6</t>
  </si>
  <si>
    <t>H29/19/15</t>
  </si>
  <si>
    <t>29.0±0.6</t>
  </si>
  <si>
    <t>H31/19/13</t>
  </si>
  <si>
    <t>31.0±0.6</t>
  </si>
  <si>
    <t>13.0±0.4</t>
  </si>
  <si>
    <t>H31/19/15</t>
  </si>
  <si>
    <t>H35/22/22</t>
  </si>
  <si>
    <t>H36/23/19</t>
  </si>
  <si>
    <t>36.0±0.8</t>
  </si>
  <si>
    <t>23.0±0.5</t>
  </si>
  <si>
    <t>H38/19/11</t>
  </si>
  <si>
    <t>38.0±1.0</t>
  </si>
  <si>
    <t>19.0±0.8</t>
  </si>
  <si>
    <t>11.0±0.5</t>
  </si>
  <si>
    <t>H38/19/13</t>
  </si>
  <si>
    <t>13.0±0.5</t>
  </si>
  <si>
    <t>H38/19/22</t>
  </si>
  <si>
    <t>H40/22/20</t>
  </si>
  <si>
    <t>22.0±0.8</t>
  </si>
  <si>
    <t>H40/20/22</t>
  </si>
  <si>
    <t>20.0±0.8</t>
  </si>
  <si>
    <t>H45/26/12</t>
  </si>
  <si>
    <t>45.0±1.5</t>
  </si>
  <si>
    <t>26.0±1.2</t>
  </si>
  <si>
    <t>12.0±0.6</t>
  </si>
  <si>
    <t>H45/30/15</t>
  </si>
  <si>
    <t>30.0±1.2</t>
  </si>
  <si>
    <t>15.0±0.6</t>
  </si>
  <si>
    <t>H47/27/13</t>
  </si>
  <si>
    <t>47.0±1.1</t>
  </si>
  <si>
    <t>27.0±0.8</t>
  </si>
  <si>
    <t>H47/27/15</t>
  </si>
  <si>
    <t>H49/31.8/15</t>
  </si>
  <si>
    <t>49.0±1.2</t>
  </si>
  <si>
    <t>31.8±0.9</t>
  </si>
  <si>
    <t>H49/31.8/19</t>
  </si>
  <si>
    <t>H50/25/20</t>
  </si>
  <si>
    <t>50.0±1.2</t>
  </si>
  <si>
    <t>20.0±0.4</t>
  </si>
  <si>
    <t>H50/30/20</t>
  </si>
  <si>
    <t>30.0±0.6</t>
  </si>
  <si>
    <t>H51/31/13</t>
  </si>
  <si>
    <t>51.0±1.2</t>
  </si>
  <si>
    <t>31.0±0.8</t>
  </si>
  <si>
    <t>H56/28/28</t>
  </si>
  <si>
    <t>56.0±1.2</t>
  </si>
  <si>
    <t>28.0±0.8</t>
  </si>
  <si>
    <t>H56/32/18</t>
  </si>
  <si>
    <t>32.0±0.8</t>
  </si>
  <si>
    <t>H63/38/25</t>
  </si>
  <si>
    <t>63.0±1.7</t>
  </si>
  <si>
    <t>38.0±1.1</t>
  </si>
  <si>
    <t>H68/44/15</t>
  </si>
  <si>
    <t>68.0±1.5</t>
  </si>
  <si>
    <t>44.0±1.0</t>
  </si>
  <si>
    <t>H70/44/32</t>
  </si>
  <si>
    <t>70.0±1.5</t>
  </si>
  <si>
    <t>H80/52/20</t>
  </si>
  <si>
    <t>52.0±1.5</t>
  </si>
  <si>
    <t>20.0±1.0</t>
  </si>
  <si>
    <t>H85/55/13</t>
  </si>
  <si>
    <t>85.0±2.0</t>
  </si>
  <si>
    <t>55.0±1.5</t>
  </si>
  <si>
    <t>13.0±1.0</t>
  </si>
  <si>
    <t>H85/55/20</t>
  </si>
  <si>
    <t>H100/50/10</t>
  </si>
  <si>
    <t>50.0±2.5</t>
  </si>
  <si>
    <t>10.0±1.5</t>
  </si>
  <si>
    <t>H100/50/20</t>
  </si>
  <si>
    <t>20.0±1.5</t>
  </si>
  <si>
    <t>H100/60/15</t>
  </si>
  <si>
    <t>100.0±2.5</t>
  </si>
  <si>
    <t>60.0±2.0</t>
  </si>
  <si>
    <t>H102/65/20</t>
  </si>
  <si>
    <t>102.0±3.0</t>
  </si>
  <si>
    <t>65.0±3.0</t>
  </si>
  <si>
    <t>H118/80/35</t>
  </si>
  <si>
    <t>118.0±3.0</t>
  </si>
  <si>
    <t>80.0±3.0</t>
  </si>
  <si>
    <t>35.0±1.5</t>
  </si>
  <si>
    <t>H124/60/20</t>
  </si>
  <si>
    <t>124.0±3.5</t>
  </si>
  <si>
    <t>60.0±3.0</t>
  </si>
  <si>
    <t>H124/60/40</t>
  </si>
  <si>
    <t>40.0±2.0</t>
  </si>
  <si>
    <t>H125/80/12</t>
  </si>
  <si>
    <t>125.0±3.0</t>
  </si>
  <si>
    <t>80.0±2.4</t>
  </si>
  <si>
    <t>12.0±0.5</t>
  </si>
  <si>
    <t>H136/73/10</t>
  </si>
  <si>
    <t>136.0±3.5</t>
  </si>
  <si>
    <t>73.0±3.0</t>
  </si>
  <si>
    <t>10.0±1.0</t>
  </si>
  <si>
    <t>H160/120/10</t>
  </si>
  <si>
    <t>160.0±4.0</t>
  </si>
  <si>
    <t>120.0±4.0</t>
  </si>
  <si>
    <t>H240/120/10</t>
  </si>
  <si>
    <t>240.0±4.0</t>
  </si>
  <si>
    <t>EI16</t>
  </si>
  <si>
    <t>16.1±0.3</t>
  </si>
  <si>
    <t>3.0±0.2</t>
  </si>
  <si>
    <t>1.5±0.1</t>
  </si>
  <si>
    <t>EI19</t>
  </si>
  <si>
    <t>4.8±0.3</t>
  </si>
  <si>
    <t>4.6±0.3</t>
  </si>
  <si>
    <t>2.4±0.3</t>
  </si>
  <si>
    <t>EI22B</t>
  </si>
  <si>
    <t>22.0±0.6</t>
  </si>
  <si>
    <t>5.7±0.3</t>
  </si>
  <si>
    <t>EI22A</t>
  </si>
  <si>
    <t>EI25</t>
  </si>
  <si>
    <t>6.3±0.3</t>
  </si>
  <si>
    <t>12.8±0.3</t>
  </si>
  <si>
    <t>EI25A</t>
  </si>
  <si>
    <t>16.5±0.3</t>
  </si>
  <si>
    <t>EI28A</t>
  </si>
  <si>
    <t>7.2±0.3</t>
  </si>
  <si>
    <t>17.5±0.3</t>
  </si>
  <si>
    <t>EI28B</t>
  </si>
  <si>
    <t>16.6±0.3</t>
  </si>
  <si>
    <t>EI33</t>
  </si>
  <si>
    <t>9.7±0.3</t>
  </si>
  <si>
    <t>12.7±0.3</t>
  </si>
  <si>
    <t>19.3±0.3</t>
  </si>
  <si>
    <t>23.8±0.3</t>
  </si>
  <si>
    <t>EI40</t>
  </si>
  <si>
    <t>40.0±0.7</t>
  </si>
  <si>
    <t>20.9±0.3</t>
  </si>
  <si>
    <t>27.8±0.3</t>
  </si>
  <si>
    <t>EI40B</t>
  </si>
  <si>
    <t>27.3±0.3</t>
  </si>
  <si>
    <t>EI50</t>
  </si>
  <si>
    <t>14.6±0.4</t>
  </si>
  <si>
    <t>24.7±0.3</t>
  </si>
  <si>
    <t>33.3±0.3</t>
  </si>
  <si>
    <t>EI60</t>
  </si>
  <si>
    <t>60.0±1.2</t>
  </si>
  <si>
    <t>15.6±0.4</t>
  </si>
  <si>
    <t>35.8±0.3</t>
  </si>
  <si>
    <t>8.5±0.3</t>
  </si>
  <si>
    <t>EI70</t>
  </si>
  <si>
    <t>35.5±0.5</t>
  </si>
  <si>
    <t>45.5±0.5</t>
  </si>
  <si>
    <t>10.5±0.5</t>
  </si>
  <si>
    <t>H</t>
  </si>
  <si>
    <t>EFD10</t>
  </si>
  <si>
    <t>7.7±0.3</t>
  </si>
  <si>
    <t>2.7±0.1</t>
  </si>
  <si>
    <t>0.2±0.1</t>
  </si>
  <si>
    <t>1.5±0.2</t>
  </si>
  <si>
    <t>EFD12</t>
  </si>
  <si>
    <t>3.5±0.1</t>
  </si>
  <si>
    <t>6.2±0.2</t>
  </si>
  <si>
    <t>EFD15</t>
  </si>
  <si>
    <t>11.0±0.4</t>
  </si>
  <si>
    <t>4.7±0.2</t>
  </si>
  <si>
    <t>5.5±0.3</t>
  </si>
  <si>
    <t>2.4±0.2</t>
  </si>
  <si>
    <t>EFD20</t>
  </si>
  <si>
    <t>20.0±0.6</t>
  </si>
  <si>
    <t>15.4±0.5</t>
  </si>
  <si>
    <t>8.9±0.2</t>
  </si>
  <si>
    <t>6.7±0.2</t>
  </si>
  <si>
    <t>3.6±0.2</t>
  </si>
  <si>
    <t>EFD21</t>
  </si>
  <si>
    <t>20.8±0.6</t>
  </si>
  <si>
    <t>15.4min</t>
  </si>
  <si>
    <t>EFD25</t>
  </si>
  <si>
    <t>18.7±0.7</t>
  </si>
  <si>
    <t>9.3±0.3</t>
  </si>
  <si>
    <t>0.6±0.1</t>
  </si>
  <si>
    <t>5.2±0.3</t>
  </si>
  <si>
    <t>EFD25.6</t>
  </si>
  <si>
    <t>25.6±0.7</t>
  </si>
  <si>
    <t>19.5±0.7</t>
  </si>
  <si>
    <t>EFD30</t>
  </si>
  <si>
    <t>30.0±0.9</t>
  </si>
  <si>
    <t>22.4±0.8</t>
  </si>
  <si>
    <t>0.8±0.2</t>
  </si>
  <si>
    <t>4.9±0.3</t>
  </si>
  <si>
    <t>EFD31</t>
  </si>
  <si>
    <t>30.8±0.8</t>
  </si>
  <si>
    <t>23.2min</t>
  </si>
  <si>
    <t>0.3±0.2</t>
  </si>
  <si>
    <t>4.8±0.2</t>
  </si>
  <si>
    <t>EFD34</t>
  </si>
  <si>
    <t>34.0±0.6</t>
  </si>
  <si>
    <t>24.0±0.5</t>
  </si>
  <si>
    <t>23.0±0.3</t>
  </si>
  <si>
    <t>EFD40/45/11</t>
  </si>
  <si>
    <t>40.5±0.7</t>
  </si>
  <si>
    <t>30.0min</t>
  </si>
  <si>
    <t>16.3±0.3</t>
  </si>
  <si>
    <t>EFD40/44/8</t>
  </si>
  <si>
    <t>29.5min</t>
  </si>
  <si>
    <t>19.9±0.4</t>
  </si>
  <si>
    <t>17.1±0.3</t>
  </si>
  <si>
    <t>EFD50</t>
  </si>
  <si>
    <t>35.0min</t>
  </si>
  <si>
    <t>23.0±0.4</t>
  </si>
  <si>
    <t>25.0±0.3</t>
  </si>
  <si>
    <t>EFD52.5</t>
  </si>
  <si>
    <t>52.5±1.1</t>
  </si>
  <si>
    <t>39min</t>
  </si>
  <si>
    <t>22.5±0.4</t>
  </si>
  <si>
    <t>13.0±0.3</t>
  </si>
  <si>
    <t>19.9±0.3</t>
  </si>
  <si>
    <t>EFD45/50</t>
  </si>
  <si>
    <t>45.2±0.8</t>
  </si>
  <si>
    <t>33.3±0.8</t>
  </si>
  <si>
    <t>24.0±0.4</t>
  </si>
  <si>
    <t>7.8±0.2</t>
  </si>
  <si>
    <t>EFD45/49</t>
  </si>
  <si>
    <t>EFD43/53/4.4</t>
  </si>
  <si>
    <t>28.5min</t>
  </si>
  <si>
    <t>7.6±0.25</t>
  </si>
  <si>
    <t>26.5±0.3</t>
  </si>
  <si>
    <t>4.4±0.25</t>
  </si>
  <si>
    <t>EFD43/44/3.2</t>
  </si>
  <si>
    <t>43.4±0.8</t>
  </si>
  <si>
    <t>33.5min</t>
  </si>
  <si>
    <t>22.3±0.4</t>
  </si>
  <si>
    <t>8.0±0.25</t>
  </si>
  <si>
    <t>22.2±0.3</t>
  </si>
  <si>
    <t>3.2±0.25</t>
  </si>
  <si>
    <t>Hmin</t>
  </si>
  <si>
    <t>EPC13</t>
  </si>
  <si>
    <t>5.6±0.2</t>
  </si>
  <si>
    <t>2.1±0.1</t>
  </si>
  <si>
    <t>EPC17</t>
  </si>
  <si>
    <t>7.7±0.2</t>
  </si>
  <si>
    <t>2.8±0.1</t>
  </si>
  <si>
    <t>EPC19</t>
  </si>
  <si>
    <t>19.1±0.5</t>
  </si>
  <si>
    <t>7.3±0.2</t>
  </si>
  <si>
    <t>9.8±0.2</t>
  </si>
  <si>
    <t>2.5±0.1</t>
  </si>
  <si>
    <t>EPC25</t>
  </si>
  <si>
    <t>25.1±0.5</t>
  </si>
  <si>
    <t>EPC27</t>
  </si>
  <si>
    <t>27.1±0.5</t>
  </si>
  <si>
    <t>EPC30</t>
  </si>
  <si>
    <t>30.1±0.5</t>
  </si>
  <si>
    <t>17.5±0.2</t>
  </si>
  <si>
    <t>EPC39</t>
  </si>
  <si>
    <t>39.0±0.7</t>
  </si>
  <si>
    <t>15.5±0.2</t>
  </si>
  <si>
    <t>14.1±0.3</t>
  </si>
  <si>
    <t>19.6±0.2</t>
  </si>
  <si>
    <t>9.7±0.1</t>
  </si>
  <si>
    <t>EE8</t>
  </si>
  <si>
    <t>8.3±0.2</t>
  </si>
  <si>
    <t>1.8±0.2</t>
  </si>
  <si>
    <t>EE10</t>
  </si>
  <si>
    <t>EE11</t>
  </si>
  <si>
    <t>5.5±0.2</t>
  </si>
  <si>
    <t>EE13</t>
  </si>
  <si>
    <t>EE13A</t>
  </si>
  <si>
    <t>10.2±0.3</t>
  </si>
  <si>
    <t>2.6±0.2</t>
  </si>
  <si>
    <t>EE15/12/10</t>
  </si>
  <si>
    <t>3.4±0.2</t>
  </si>
  <si>
    <t>4.9±0.15</t>
  </si>
  <si>
    <t>EE16/7/5</t>
  </si>
  <si>
    <t>7.2±0.1</t>
  </si>
  <si>
    <t>EE16A</t>
  </si>
  <si>
    <t>EE16/8/5</t>
  </si>
  <si>
    <t>16.1±0.6</t>
  </si>
  <si>
    <t>4.55±0.2</t>
  </si>
  <si>
    <t>EE16B</t>
  </si>
  <si>
    <t>EE19</t>
  </si>
  <si>
    <t>EEL19</t>
  </si>
  <si>
    <t>19.5±0.4</t>
  </si>
  <si>
    <t>14.6min</t>
  </si>
  <si>
    <t>4.85±0.25</t>
  </si>
  <si>
    <t>11.2±0.2</t>
  </si>
  <si>
    <t>EE20</t>
  </si>
  <si>
    <t>20.0±0.7</t>
  </si>
  <si>
    <t>EF20</t>
  </si>
  <si>
    <t>20.15±0.7</t>
  </si>
  <si>
    <t>5.65±0.3</t>
  </si>
  <si>
    <t>10.0±0.25</t>
  </si>
  <si>
    <t>EF21</t>
  </si>
  <si>
    <t>20.7±0.7</t>
  </si>
  <si>
    <t>10.1±0.2</t>
  </si>
  <si>
    <t>EE22</t>
  </si>
  <si>
    <t>9.2±0.3</t>
  </si>
  <si>
    <t>EE25</t>
  </si>
  <si>
    <t>25.0±0.4</t>
  </si>
  <si>
    <t>18.6±0.3</t>
  </si>
  <si>
    <t>EF25</t>
  </si>
  <si>
    <t>EE25.4</t>
  </si>
  <si>
    <t>25.4±0.7</t>
  </si>
  <si>
    <t>6.6±0.4</t>
  </si>
  <si>
    <t>EEL25</t>
  </si>
  <si>
    <t>25.5±0.6</t>
  </si>
  <si>
    <t>19.4±0.4</t>
  </si>
  <si>
    <t>6.4±0.25</t>
  </si>
  <si>
    <t>13.1±0.25</t>
  </si>
  <si>
    <t>16.3±0.25</t>
  </si>
  <si>
    <t>EEL27</t>
  </si>
  <si>
    <t xml:space="preserve"> 27.0±0.6</t>
  </si>
  <si>
    <t>19.0 min</t>
  </si>
  <si>
    <t>7.8±0.25</t>
  </si>
  <si>
    <t xml:space="preserve"> 10.5±0.3</t>
  </si>
  <si>
    <t>11.5±0.25</t>
  </si>
  <si>
    <t>15.5±0.25</t>
  </si>
  <si>
    <t>EE28</t>
  </si>
  <si>
    <t>EE28.5</t>
  </si>
  <si>
    <t>28.8±0.6</t>
  </si>
  <si>
    <t>EE30/7</t>
  </si>
  <si>
    <t>6.9±0.3</t>
  </si>
  <si>
    <t>EE30</t>
  </si>
  <si>
    <t>EE32/9.5</t>
  </si>
  <si>
    <t>32.1±0.5</t>
  </si>
  <si>
    <t>16.4±0.2</t>
  </si>
  <si>
    <t>EE32/11</t>
  </si>
  <si>
    <t>11.0±0.2</t>
  </si>
  <si>
    <t>EE33</t>
  </si>
  <si>
    <t>9.6±0.4</t>
  </si>
  <si>
    <t>13.7±0.3</t>
  </si>
  <si>
    <t>EE33A</t>
  </si>
  <si>
    <t>34.0±0.5</t>
  </si>
  <si>
    <t>EE35/18</t>
  </si>
  <si>
    <t>EE35/28</t>
  </si>
  <si>
    <t>34.2±0.6</t>
  </si>
  <si>
    <t>EE42/15/21</t>
  </si>
  <si>
    <t>42.1±0.9</t>
  </si>
  <si>
    <t>21.1±0.3</t>
  </si>
  <si>
    <t>EE42</t>
  </si>
  <si>
    <t>EE42/20/21</t>
  </si>
  <si>
    <t>EE42A</t>
  </si>
  <si>
    <t>EE42/15/50</t>
  </si>
  <si>
    <t>EE50</t>
  </si>
  <si>
    <t>50.0±0.7</t>
  </si>
  <si>
    <t>13.1±0.3</t>
  </si>
  <si>
    <t>EE55A</t>
  </si>
  <si>
    <t>55.1±1.1</t>
  </si>
  <si>
    <t>18.8±0.3</t>
  </si>
  <si>
    <t>27.5±0.3</t>
  </si>
  <si>
    <t>EE55B</t>
  </si>
  <si>
    <t>20.7±0.3</t>
  </si>
  <si>
    <t>EE55C</t>
  </si>
  <si>
    <t>EE65A</t>
  </si>
  <si>
    <t>65.2±1.3</t>
  </si>
  <si>
    <t>19.6±0.3</t>
  </si>
  <si>
    <t>EE65B</t>
  </si>
  <si>
    <r>
      <t>EE70</t>
    </r>
    <r>
      <rPr>
        <sz val="12"/>
        <rFont val="宋体"/>
        <family val="0"/>
      </rPr>
      <t>A</t>
    </r>
  </si>
  <si>
    <t>70.5±1.5</t>
  </si>
  <si>
    <t>16.7±0.5</t>
  </si>
  <si>
    <t>24.5±0.6</t>
  </si>
  <si>
    <t>24.6±0.6</t>
  </si>
  <si>
    <t>EE70</t>
  </si>
  <si>
    <t>EE70B</t>
  </si>
  <si>
    <t>70.7±1.5</t>
  </si>
  <si>
    <t>30.5±0.6</t>
  </si>
  <si>
    <t>32.0±0.4</t>
  </si>
  <si>
    <t>EE70/72</t>
  </si>
  <si>
    <t>27.0±0.6</t>
  </si>
  <si>
    <t>36.3±0.4</t>
  </si>
  <si>
    <t>EE73/70</t>
  </si>
  <si>
    <t>73.0±1.5</t>
  </si>
  <si>
    <t>24.3±0.6</t>
  </si>
  <si>
    <t>EE80/38/20</t>
  </si>
  <si>
    <t>80.7±2.0</t>
  </si>
  <si>
    <t>EE85A</t>
  </si>
  <si>
    <t>85.0±3.0</t>
  </si>
  <si>
    <t>27.0±0.4</t>
  </si>
  <si>
    <t>EE85B</t>
  </si>
  <si>
    <t>31.5±0.5</t>
  </si>
  <si>
    <t>EE100</t>
  </si>
  <si>
    <t>100.0+3.0/-1.5</t>
  </si>
  <si>
    <t>72.0min</t>
  </si>
  <si>
    <t>46.0±0.5</t>
  </si>
  <si>
    <t>60.0±0.5</t>
  </si>
  <si>
    <t>EE110</t>
  </si>
  <si>
    <t>110.0±3.0</t>
  </si>
  <si>
    <t>36.0±1.0</t>
  </si>
  <si>
    <t>37.5±0.6</t>
  </si>
  <si>
    <t>EE130</t>
  </si>
  <si>
    <t>130.0±3.0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</si>
  <si>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.0±1.0</t>
    </r>
  </si>
  <si>
    <t>63.0±1.0</t>
  </si>
  <si>
    <t>EE140</t>
  </si>
  <si>
    <t>140.0±3.0</t>
  </si>
  <si>
    <t>35.0±1.0</t>
  </si>
  <si>
    <t>EE160</t>
  </si>
  <si>
    <t>160.0±3.0</t>
  </si>
  <si>
    <t>64.0±1.0</t>
  </si>
  <si>
    <t>83.0±1.0</t>
  </si>
  <si>
    <t>EE188</t>
  </si>
  <si>
    <t>185.0±3.5</t>
  </si>
  <si>
    <t>55.5±2.5</t>
  </si>
  <si>
    <t>55.0±2.0</t>
  </si>
  <si>
    <t>49.0±1.5</t>
  </si>
  <si>
    <t>79.0±1.5</t>
  </si>
  <si>
    <t>EE193</t>
  </si>
  <si>
    <t>193.0±3.5</t>
  </si>
  <si>
    <t>58.0±2.0</t>
  </si>
  <si>
    <t>59.0±2.0</t>
  </si>
  <si>
    <t>EE210</t>
  </si>
  <si>
    <t>210.0±3.5</t>
  </si>
  <si>
    <t>95.0±1.5</t>
  </si>
  <si>
    <t>EE240</t>
  </si>
  <si>
    <t>56.0±3.0</t>
  </si>
  <si>
    <t>86.5±1.0</t>
  </si>
  <si>
    <t>EER26/19</t>
  </si>
  <si>
    <t>EC26/19</t>
  </si>
  <si>
    <t>EC28/20</t>
  </si>
  <si>
    <t>EC28/28</t>
  </si>
  <si>
    <t>14.0±0.2</t>
  </si>
  <si>
    <t>EC28/34</t>
  </si>
  <si>
    <t>17.0±0.2</t>
  </si>
  <si>
    <t>EER29/16</t>
  </si>
  <si>
    <t>29.8±0.5</t>
  </si>
  <si>
    <t>11.4±0.2</t>
  </si>
  <si>
    <t>EC29/28</t>
  </si>
  <si>
    <t>29.4±0.6</t>
  </si>
  <si>
    <t>EC29/34</t>
  </si>
  <si>
    <t>29.4±0.5</t>
  </si>
  <si>
    <t>EC32/24</t>
  </si>
  <si>
    <t>31.8±0.5</t>
  </si>
  <si>
    <t>13.2±0.2</t>
  </si>
  <si>
    <t>20.2±0.3</t>
  </si>
  <si>
    <t>ETD29/16</t>
  </si>
  <si>
    <t>29.8±0.8</t>
  </si>
  <si>
    <t>15.8±0.2</t>
  </si>
  <si>
    <t>ETD29</t>
  </si>
  <si>
    <t>EC34/32</t>
  </si>
  <si>
    <t>15.6±0.2</t>
  </si>
  <si>
    <t>15.6±0.3</t>
  </si>
  <si>
    <t>ETD34/35</t>
  </si>
  <si>
    <t>34.2±0.8</t>
  </si>
  <si>
    <t>10.8±0.3</t>
  </si>
  <si>
    <t>12.3±0.3</t>
  </si>
  <si>
    <t>ETD35/35</t>
  </si>
  <si>
    <t>35.2±0.8</t>
  </si>
  <si>
    <t>EC35/30</t>
  </si>
  <si>
    <t>35.0±0.7</t>
  </si>
  <si>
    <t>11.3±0.4</t>
  </si>
  <si>
    <t>EC35/31</t>
  </si>
  <si>
    <t>EC35/42</t>
  </si>
  <si>
    <t>21.0±0.3</t>
  </si>
  <si>
    <t>EC35/43</t>
  </si>
  <si>
    <t>EC36/43</t>
  </si>
  <si>
    <t>36.0±0.7</t>
  </si>
  <si>
    <t>EC39/40</t>
  </si>
  <si>
    <t>39.1±0.9</t>
  </si>
  <si>
    <t>EC39/42</t>
  </si>
  <si>
    <t>EC40/45</t>
  </si>
  <si>
    <t>40.0±0.8</t>
  </si>
  <si>
    <t>EER40/20/19</t>
  </si>
  <si>
    <t>EC41/45</t>
  </si>
  <si>
    <t>41.0±0.8</t>
  </si>
  <si>
    <t>EC42/41/14.8</t>
  </si>
  <si>
    <t>EC42/43/14.8</t>
  </si>
  <si>
    <t>EC42/43/15.2</t>
  </si>
  <si>
    <t>15.2±0.3</t>
  </si>
  <si>
    <t>EC43/45/14.8</t>
  </si>
  <si>
    <t>43.0±1.0</t>
  </si>
  <si>
    <t>EC43/45</t>
  </si>
  <si>
    <t>EC42/42/17.3</t>
  </si>
  <si>
    <t>EC43/47</t>
  </si>
  <si>
    <t>43.3±1.0</t>
  </si>
  <si>
    <t>EC44/47</t>
  </si>
  <si>
    <t>EC46/47</t>
  </si>
  <si>
    <t>46.0±1.0</t>
  </si>
  <si>
    <t>EC46/51</t>
  </si>
  <si>
    <t>25.4±0.3</t>
  </si>
  <si>
    <t>EC49/50</t>
  </si>
  <si>
    <t>48.7±1.1</t>
  </si>
  <si>
    <t>16.3±0.4</t>
  </si>
  <si>
    <t>16.4±0.5</t>
  </si>
  <si>
    <t>18.1±0.3</t>
  </si>
  <si>
    <t>EC59/62</t>
  </si>
  <si>
    <t>59.8±1.3</t>
  </si>
  <si>
    <t>31.0±0.2</t>
  </si>
  <si>
    <t>EC90</t>
  </si>
  <si>
    <t>90.0±1.8</t>
  </si>
  <si>
    <t>45.0±1.3</t>
  </si>
  <si>
    <t>EC120</t>
  </si>
  <si>
    <t>120.0±2.0</t>
  </si>
  <si>
    <t>50.5±1.3</t>
  </si>
  <si>
    <t>DS23/11</t>
  </si>
  <si>
    <t>22.9±0.45</t>
  </si>
  <si>
    <t>5.55±0.15</t>
  </si>
  <si>
    <t>15.2±0.25</t>
  </si>
  <si>
    <t>18.25±0.3</t>
  </si>
  <si>
    <t>9.75±0.15</t>
  </si>
  <si>
    <t>3.75±0.15</t>
  </si>
  <si>
    <t>DS25/11</t>
  </si>
  <si>
    <t>5.54±0.15</t>
  </si>
  <si>
    <t>15.24±0.2</t>
  </si>
  <si>
    <t>8.9±0.15</t>
  </si>
  <si>
    <t>DS30/19</t>
  </si>
  <si>
    <t>20.3±0.3</t>
  </si>
  <si>
    <t>25.9±0.5</t>
  </si>
  <si>
    <t>DS31/19</t>
  </si>
  <si>
    <t>31.2±0.4</t>
  </si>
  <si>
    <t>9.45±0.15</t>
  </si>
  <si>
    <t>25.4±0.35</t>
  </si>
  <si>
    <t>6.45±0.2</t>
  </si>
  <si>
    <t>DS33/14</t>
  </si>
  <si>
    <t>33.2±0.5</t>
  </si>
  <si>
    <t>7.1±0.15</t>
  </si>
  <si>
    <t>23.7±0.3</t>
  </si>
  <si>
    <t>26.6±0.4</t>
  </si>
  <si>
    <t>13.5±0.2</t>
  </si>
  <si>
    <t>DS33/19</t>
  </si>
  <si>
    <t>9.4±0.15</t>
  </si>
  <si>
    <t>6.5±0.15</t>
  </si>
  <si>
    <t>DS33/24</t>
  </si>
  <si>
    <t>12.05±0.15</t>
  </si>
  <si>
    <t>9.25±0.15</t>
  </si>
  <si>
    <t>DS40/25</t>
  </si>
  <si>
    <t>39.8±0.5</t>
  </si>
  <si>
    <t>28.3±0.35</t>
  </si>
  <si>
    <t>16.0±0.25</t>
  </si>
  <si>
    <t>DS40/27</t>
  </si>
  <si>
    <t>DS40/28</t>
  </si>
  <si>
    <t>毛重（g）</t>
  </si>
  <si>
    <t>尺寸</t>
  </si>
  <si>
    <t>重量（g）</t>
  </si>
  <si>
    <t>AR1.7/14</t>
  </si>
  <si>
    <t>1.7±0.1</t>
  </si>
  <si>
    <t>14.0±0.5</t>
  </si>
  <si>
    <t>AR2.8/12</t>
  </si>
  <si>
    <t>AR3/12</t>
  </si>
  <si>
    <t>AR3.8/16</t>
  </si>
  <si>
    <t>16.0±0.5</t>
  </si>
  <si>
    <t>AR4/18</t>
  </si>
  <si>
    <t>AR5.4/21</t>
  </si>
  <si>
    <t>21.0±0.5</t>
  </si>
  <si>
    <t>AR6/15</t>
  </si>
  <si>
    <t>AR6/20</t>
  </si>
  <si>
    <t>AR6/25</t>
  </si>
  <si>
    <t>AR6/30</t>
  </si>
  <si>
    <t>30±0.5</t>
  </si>
  <si>
    <t>AR6/45</t>
  </si>
  <si>
    <t>45±0.8</t>
  </si>
  <si>
    <t>AR6/70</t>
  </si>
  <si>
    <t>70±7.0</t>
  </si>
  <si>
    <t>AR8/20</t>
  </si>
  <si>
    <t>AR8/25</t>
  </si>
  <si>
    <t>AR8/30</t>
  </si>
  <si>
    <t>AR8/45</t>
  </si>
  <si>
    <t>45.0±0.5</t>
  </si>
  <si>
    <t>AR8/70</t>
  </si>
  <si>
    <t>70.0±0.8</t>
  </si>
  <si>
    <t>AR8/90</t>
  </si>
  <si>
    <t>90.0±1.0</t>
  </si>
  <si>
    <t>AR10/24</t>
  </si>
  <si>
    <t>9.75±0.25</t>
  </si>
  <si>
    <t>AR10/30</t>
  </si>
  <si>
    <t>AR14/45</t>
  </si>
  <si>
    <t>图1</t>
  </si>
  <si>
    <t>图2</t>
  </si>
  <si>
    <t>图形</t>
  </si>
  <si>
    <t>重量</t>
  </si>
  <si>
    <t>L60*16*8</t>
  </si>
  <si>
    <t>60.0±1.5</t>
  </si>
  <si>
    <t xml:space="preserve"> L71*42.5*16.5</t>
  </si>
  <si>
    <t>L73*35*16</t>
  </si>
  <si>
    <t>16.2±0.2</t>
  </si>
  <si>
    <t>L70*66*17</t>
  </si>
  <si>
    <t>70.0±1.0</t>
  </si>
  <si>
    <t>66.0±0.6</t>
  </si>
  <si>
    <t>L78*66*28</t>
  </si>
  <si>
    <t>78.0±1.0</t>
  </si>
  <si>
    <t>66.0±0.8</t>
  </si>
  <si>
    <t>28.0±0.4</t>
  </si>
  <si>
    <t>L83*44*73</t>
  </si>
  <si>
    <t>83.5±1.5</t>
  </si>
  <si>
    <t>73.0+1/-1.5</t>
  </si>
  <si>
    <t>35.0±0.75</t>
  </si>
  <si>
    <t>33.5±0.75</t>
  </si>
  <si>
    <r>
      <t>G</t>
    </r>
    <r>
      <rPr>
        <sz val="10"/>
        <rFont val="宋体"/>
        <family val="0"/>
      </rPr>
      <t>(参考</t>
    </r>
    <r>
      <rPr>
        <sz val="12"/>
        <rFont val="宋体"/>
        <family val="0"/>
      </rPr>
      <t>）</t>
    </r>
  </si>
  <si>
    <r>
      <t>E</t>
    </r>
    <r>
      <rPr>
        <sz val="12"/>
        <rFont val="宋体"/>
        <family val="0"/>
      </rPr>
      <t>P7</t>
    </r>
  </si>
  <si>
    <t>7.4±0.2</t>
  </si>
  <si>
    <t>3.3±0.1</t>
  </si>
  <si>
    <t>2.6±0.1</t>
  </si>
  <si>
    <r>
      <t>E</t>
    </r>
    <r>
      <rPr>
        <sz val="12"/>
        <rFont val="宋体"/>
        <family val="0"/>
      </rPr>
      <t>P10</t>
    </r>
  </si>
  <si>
    <t>9.4±0.2</t>
  </si>
  <si>
    <t>3.3±0.15</t>
  </si>
  <si>
    <t>7.65±0.2</t>
  </si>
  <si>
    <t>5.1±0.1</t>
  </si>
  <si>
    <t>1.85±0.1</t>
  </si>
  <si>
    <r>
      <t>E</t>
    </r>
    <r>
      <rPr>
        <sz val="12"/>
        <rFont val="宋体"/>
        <family val="0"/>
      </rPr>
      <t>P13</t>
    </r>
  </si>
  <si>
    <t>12.5±0.4</t>
  </si>
  <si>
    <t>4.35±0.15</t>
  </si>
  <si>
    <t>6.45±0.1</t>
  </si>
  <si>
    <r>
      <t>E</t>
    </r>
    <r>
      <rPr>
        <sz val="12"/>
        <rFont val="宋体"/>
        <family val="0"/>
      </rPr>
      <t>P17</t>
    </r>
  </si>
  <si>
    <t>12.0±0.4</t>
  </si>
  <si>
    <t>5.65±0.2</t>
  </si>
  <si>
    <t>5.65±0.15</t>
  </si>
  <si>
    <r>
      <t>E</t>
    </r>
    <r>
      <rPr>
        <sz val="12"/>
        <rFont val="宋体"/>
        <family val="0"/>
      </rPr>
      <t>P20</t>
    </r>
  </si>
  <si>
    <t>16.5±0.4</t>
  </si>
  <si>
    <t>8.75±0.25</t>
  </si>
  <si>
    <t>14.95±0.35</t>
  </si>
  <si>
    <t>7.15±0.15</t>
  </si>
  <si>
    <t>10.7±0.1</t>
  </si>
  <si>
    <r>
      <t>E</t>
    </r>
    <r>
      <rPr>
        <sz val="12"/>
        <rFont val="宋体"/>
        <family val="0"/>
      </rPr>
      <t>P30</t>
    </r>
  </si>
  <si>
    <t>31.0±0.5</t>
  </si>
  <si>
    <t>14.75±0.25</t>
  </si>
  <si>
    <t>23.1±0.5</t>
  </si>
  <si>
    <t>11.7±0.25</t>
  </si>
  <si>
    <t>14.95±0.1</t>
  </si>
  <si>
    <t>ET型</t>
  </si>
  <si>
    <t>FT型</t>
  </si>
  <si>
    <t>ET24</t>
  </si>
  <si>
    <t>24.2±0.5</t>
  </si>
  <si>
    <t>19.0min</t>
  </si>
  <si>
    <t>4.5±0.3</t>
  </si>
  <si>
    <t>ET24A</t>
  </si>
  <si>
    <t>ET28</t>
  </si>
  <si>
    <t>28.7±0.5</t>
  </si>
  <si>
    <t>22.2min</t>
  </si>
  <si>
    <t>ET29</t>
  </si>
  <si>
    <t>22.0min</t>
  </si>
  <si>
    <t>ET35</t>
  </si>
  <si>
    <t>26.8min</t>
  </si>
  <si>
    <t>FT17.5</t>
  </si>
  <si>
    <t>17.5±0.4</t>
  </si>
  <si>
    <t>3.7±0.2</t>
  </si>
  <si>
    <t>3.7±0.25</t>
  </si>
  <si>
    <t>FT20</t>
  </si>
  <si>
    <t>20.6±0.3</t>
  </si>
  <si>
    <t>15.7min</t>
  </si>
  <si>
    <t>7.35min</t>
  </si>
  <si>
    <t>FT30</t>
  </si>
  <si>
    <t>21.9min</t>
  </si>
  <si>
    <t>4.7±0.3</t>
  </si>
  <si>
    <t>B1</t>
  </si>
  <si>
    <t>AL</t>
  </si>
  <si>
    <t>UI7.7</t>
  </si>
  <si>
    <t>19.6±0.25</t>
  </si>
  <si>
    <t>2.2±0.05</t>
  </si>
  <si>
    <t>17±0.2</t>
  </si>
  <si>
    <t>1.15±0.06</t>
  </si>
  <si>
    <t>2.9±0.15</t>
  </si>
  <si>
    <t>1.3±0.05</t>
  </si>
  <si>
    <t>UI8.3</t>
  </si>
  <si>
    <t>27.5±0.4</t>
  </si>
  <si>
    <t>5.35±0.1</t>
  </si>
  <si>
    <t>1.0±0.05</t>
  </si>
  <si>
    <t>28.3±0.5</t>
  </si>
  <si>
    <t>3.85±0.1</t>
  </si>
  <si>
    <t>1.35±0.05</t>
  </si>
  <si>
    <t>UI8.5</t>
  </si>
  <si>
    <t>8.5±0.25</t>
  </si>
  <si>
    <t>3.35±0.15</t>
  </si>
  <si>
    <t>6.1±0.15</t>
  </si>
  <si>
    <t>4.7±0.15</t>
  </si>
  <si>
    <t>1.3±0.15</t>
  </si>
  <si>
    <t>3.4±0.15</t>
  </si>
  <si>
    <t>1.9±0.15</t>
  </si>
  <si>
    <t>UI9</t>
  </si>
  <si>
    <t>23.6±0.2</t>
  </si>
  <si>
    <t>4.4±0.1</t>
  </si>
  <si>
    <t>19.4±0.2</t>
  </si>
  <si>
    <t>5.4±0.15</t>
  </si>
  <si>
    <t>1.7±0.2</t>
  </si>
  <si>
    <t>23.8±0.2</t>
  </si>
  <si>
    <t>2.6±0.05</t>
  </si>
  <si>
    <t>UI10</t>
  </si>
  <si>
    <t>24.0±0.2</t>
  </si>
  <si>
    <t>10.0±0.1</t>
  </si>
  <si>
    <t>3.9±0.1</t>
  </si>
  <si>
    <t>19.0±0.15</t>
  </si>
  <si>
    <t>5.7±0.1</t>
  </si>
  <si>
    <t>2.1±0.15</t>
  </si>
  <si>
    <t>1.2±0.1</t>
  </si>
  <si>
    <t>24.3±0.2</t>
  </si>
  <si>
    <t>4.5±0.15</t>
  </si>
  <si>
    <t>2.3±0.05</t>
  </si>
  <si>
    <t>UI11.7</t>
  </si>
  <si>
    <t>20.9±0.2</t>
  </si>
  <si>
    <t>11.7±0.2</t>
  </si>
  <si>
    <t>16.2±0.15</t>
  </si>
  <si>
    <t>8.8±0.15</t>
  </si>
  <si>
    <t>7.0±0.1</t>
  </si>
  <si>
    <t>1.3±0.1</t>
  </si>
  <si>
    <t>21.6±0.2</t>
  </si>
  <si>
    <t>1.8±0.05</t>
  </si>
  <si>
    <t>UI14.8</t>
  </si>
  <si>
    <t>19.75±0.25</t>
  </si>
  <si>
    <t>14.8±0.25</t>
  </si>
  <si>
    <t>15.6±0.25</t>
  </si>
  <si>
    <t>11.4±0.25</t>
  </si>
  <si>
    <t>7.0±0.15</t>
  </si>
  <si>
    <t>19.9±0.25</t>
  </si>
  <si>
    <t>5.45±0.25</t>
  </si>
  <si>
    <t>UI15</t>
  </si>
  <si>
    <t>19.7±0.2</t>
  </si>
  <si>
    <t>15.0±0.15</t>
  </si>
  <si>
    <t>3.65±0.08</t>
  </si>
  <si>
    <t>14.25±0.2</t>
  </si>
  <si>
    <t>12.1±0.1</t>
  </si>
  <si>
    <t>9.0±0.15</t>
  </si>
  <si>
    <t>1.75±0.05</t>
  </si>
  <si>
    <t>5.55±0.1</t>
  </si>
  <si>
    <t>1.85±0.07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</si>
</sst>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);[Red]\(0.0\)"/>
    <numFmt numFmtId="177" formatCode="0.00_);[Red]\(0.00\)"/>
    <numFmt numFmtId="178" formatCode="0.0_ "/>
    <numFmt numFmtId="179" formatCode="0.000_ "/>
    <numFmt numFmtId="180" formatCode="0_ "/>
    <numFmt numFmtId="181" formatCode="0.00_ "/>
    <numFmt numFmtId="182" formatCode="0_);[Red]\(0\)"/>
    <numFmt numFmtId="183" formatCode="0.000_);[Red]\(0.000\)"/>
  </numFmts>
  <fonts count="62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color indexed="10"/>
      <name val="宋体"/>
      <family val="0"/>
    </font>
    <font>
      <sz val="6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7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6" fillId="51" borderId="13" applyNumberFormat="0" applyAlignment="0" applyProtection="0"/>
    <xf numFmtId="0" fontId="14" fillId="0" borderId="14" applyNumberFormat="0" applyFill="0" applyAlignment="0" applyProtection="0"/>
    <xf numFmtId="0" fontId="0" fillId="52" borderId="15" applyNumberFormat="0" applyFon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3" borderId="16" applyNumberFormat="0" applyAlignment="0" applyProtection="0"/>
    <xf numFmtId="0" fontId="8" fillId="13" borderId="16" applyNumberFormat="0" applyAlignment="0" applyProtection="0"/>
    <xf numFmtId="0" fontId="2" fillId="53" borderId="17" applyNumberFormat="0" applyAlignment="0" applyProtection="0"/>
    <xf numFmtId="0" fontId="13" fillId="54" borderId="0" applyNumberFormat="0" applyBorder="0" applyAlignment="0" applyProtection="0"/>
    <xf numFmtId="0" fontId="12" fillId="0" borderId="18" applyNumberFormat="0" applyFill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0" fontId="22" fillId="0" borderId="19" xfId="0" applyNumberFormat="1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" vertical="center"/>
    </xf>
    <xf numFmtId="180" fontId="15" fillId="0" borderId="19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8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182" fontId="0" fillId="0" borderId="1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left" vertical="center"/>
    </xf>
    <xf numFmtId="178" fontId="19" fillId="0" borderId="29" xfId="0" applyNumberFormat="1" applyFont="1" applyBorder="1" applyAlignment="1">
      <alignment horizontal="left" vertical="top"/>
    </xf>
    <xf numFmtId="178" fontId="19" fillId="0" borderId="29" xfId="0" applyNumberFormat="1" applyFont="1" applyBorder="1" applyAlignment="1">
      <alignment horizontal="left" vertical="center"/>
    </xf>
    <xf numFmtId="178" fontId="19" fillId="0" borderId="19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8" fontId="15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8" fontId="24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18" fillId="55" borderId="19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8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24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19" fillId="0" borderId="24" xfId="0" applyNumberFormat="1" applyFont="1" applyBorder="1" applyAlignment="1">
      <alignment vertical="center"/>
    </xf>
    <xf numFmtId="177" fontId="26" fillId="0" borderId="28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left"/>
    </xf>
    <xf numFmtId="0" fontId="27" fillId="0" borderId="22" xfId="0" applyNumberFormat="1" applyFont="1" applyBorder="1" applyAlignment="1">
      <alignment horizontal="left" vertical="center"/>
    </xf>
    <xf numFmtId="182" fontId="27" fillId="0" borderId="22" xfId="0" applyNumberFormat="1" applyFont="1" applyBorder="1" applyAlignment="1">
      <alignment horizontal="left" vertical="center"/>
    </xf>
    <xf numFmtId="0" fontId="19" fillId="0" borderId="24" xfId="0" applyNumberFormat="1" applyFont="1" applyBorder="1" applyAlignment="1">
      <alignment vertical="center"/>
    </xf>
    <xf numFmtId="182" fontId="19" fillId="0" borderId="24" xfId="0" applyNumberFormat="1" applyFont="1" applyBorder="1" applyAlignment="1">
      <alignment vertical="center"/>
    </xf>
    <xf numFmtId="177" fontId="26" fillId="0" borderId="27" xfId="0" applyNumberFormat="1" applyFont="1" applyBorder="1" applyAlignment="1">
      <alignment horizontal="center" vertical="center"/>
    </xf>
    <xf numFmtId="178" fontId="26" fillId="0" borderId="28" xfId="0" applyNumberFormat="1" applyFont="1" applyBorder="1" applyAlignment="1">
      <alignment horizontal="center" vertical="center"/>
    </xf>
    <xf numFmtId="178" fontId="26" fillId="0" borderId="27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182" fontId="26" fillId="0" borderId="28" xfId="0" applyNumberFormat="1" applyFont="1" applyBorder="1" applyAlignment="1">
      <alignment horizontal="center" vertical="center"/>
    </xf>
    <xf numFmtId="182" fontId="26" fillId="0" borderId="3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7" fontId="19" fillId="0" borderId="20" xfId="0" applyNumberFormat="1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right" vertical="center"/>
    </xf>
    <xf numFmtId="0" fontId="19" fillId="0" borderId="20" xfId="0" applyNumberFormat="1" applyFont="1" applyBorder="1" applyAlignment="1">
      <alignment horizontal="right" vertical="center"/>
    </xf>
    <xf numFmtId="0" fontId="19" fillId="0" borderId="31" xfId="0" applyNumberFormat="1" applyFont="1" applyBorder="1" applyAlignment="1">
      <alignment horizontal="right" vertical="center"/>
    </xf>
    <xf numFmtId="182" fontId="19" fillId="0" borderId="20" xfId="0" applyNumberFormat="1" applyFont="1" applyBorder="1" applyAlignment="1">
      <alignment horizontal="right" vertical="center"/>
    </xf>
    <xf numFmtId="182" fontId="19" fillId="0" borderId="31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center" vertical="center"/>
    </xf>
    <xf numFmtId="178" fontId="19" fillId="0" borderId="31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textRotation="255"/>
    </xf>
    <xf numFmtId="0" fontId="19" fillId="0" borderId="32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8" fontId="19" fillId="0" borderId="19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182" fontId="19" fillId="0" borderId="19" xfId="0" applyNumberFormat="1" applyFont="1" applyBorder="1" applyAlignment="1">
      <alignment horizontal="center" vertical="center"/>
    </xf>
    <xf numFmtId="182" fontId="19" fillId="0" borderId="2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182" fontId="19" fillId="0" borderId="20" xfId="0" applyNumberFormat="1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center" vertical="center"/>
    </xf>
    <xf numFmtId="177" fontId="19" fillId="0" borderId="20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7" fontId="19" fillId="0" borderId="28" xfId="0" applyNumberFormat="1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19" fillId="0" borderId="28" xfId="0" applyNumberFormat="1" applyFont="1" applyBorder="1" applyAlignment="1">
      <alignment horizontal="center" vertical="center"/>
    </xf>
    <xf numFmtId="178" fontId="19" fillId="0" borderId="27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182" fontId="19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0" fontId="19" fillId="0" borderId="28" xfId="62" applyFont="1" applyBorder="1" applyAlignment="1">
      <alignment horizontal="center" vertical="center"/>
    </xf>
    <xf numFmtId="170" fontId="19" fillId="0" borderId="30" xfId="62" applyFont="1" applyBorder="1" applyAlignment="1">
      <alignment horizontal="center" vertical="center"/>
    </xf>
    <xf numFmtId="170" fontId="19" fillId="0" borderId="27" xfId="62" applyFont="1" applyBorder="1" applyAlignment="1">
      <alignment horizontal="center" vertical="center"/>
    </xf>
    <xf numFmtId="178" fontId="19" fillId="0" borderId="26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182" fontId="19" fillId="0" borderId="26" xfId="0" applyNumberFormat="1" applyFont="1" applyBorder="1" applyAlignment="1">
      <alignment horizontal="center" vertical="center"/>
    </xf>
    <xf numFmtId="182" fontId="19" fillId="0" borderId="31" xfId="0" applyNumberFormat="1" applyFont="1" applyBorder="1" applyAlignment="1">
      <alignment horizontal="center" vertical="center"/>
    </xf>
    <xf numFmtId="177" fontId="19" fillId="0" borderId="2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55" borderId="19" xfId="0" applyFont="1" applyFill="1" applyBorder="1" applyAlignment="1">
      <alignment horizontal="center" vertical="center" wrapText="1"/>
    </xf>
    <xf numFmtId="0" fontId="18" fillId="55" borderId="25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/>
    </xf>
    <xf numFmtId="179" fontId="21" fillId="0" borderId="2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8" fontId="21" fillId="0" borderId="26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83" fontId="0" fillId="0" borderId="33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0" xfId="0" applyNumberFormat="1" applyFont="1" applyBorder="1" applyAlignment="1">
      <alignment horizontal="right" vertical="center"/>
    </xf>
    <xf numFmtId="178" fontId="21" fillId="0" borderId="31" xfId="0" applyNumberFormat="1" applyFont="1" applyBorder="1" applyAlignment="1">
      <alignment horizontal="right" vertical="center"/>
    </xf>
    <xf numFmtId="178" fontId="21" fillId="0" borderId="33" xfId="0" applyNumberFormat="1" applyFont="1" applyBorder="1" applyAlignment="1">
      <alignment horizontal="right" vertical="center"/>
    </xf>
    <xf numFmtId="178" fontId="21" fillId="0" borderId="19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83" fontId="22" fillId="0" borderId="28" xfId="0" applyNumberFormat="1" applyFont="1" applyBorder="1" applyAlignment="1">
      <alignment horizontal="center" vertical="center"/>
    </xf>
    <xf numFmtId="183" fontId="22" fillId="0" borderId="27" xfId="0" applyNumberFormat="1" applyFont="1" applyBorder="1" applyAlignment="1">
      <alignment horizontal="center" vertical="center"/>
    </xf>
    <xf numFmtId="176" fontId="22" fillId="0" borderId="28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/>
    </xf>
    <xf numFmtId="183" fontId="0" fillId="0" borderId="28" xfId="0" applyNumberFormat="1" applyFont="1" applyBorder="1" applyAlignment="1">
      <alignment horizontal="center" vertical="center"/>
    </xf>
    <xf numFmtId="183" fontId="0" fillId="0" borderId="27" xfId="0" applyNumberFormat="1" applyFont="1" applyBorder="1" applyAlignment="1">
      <alignment horizontal="center" vertical="center"/>
    </xf>
    <xf numFmtId="183" fontId="0" fillId="0" borderId="2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83" fontId="0" fillId="0" borderId="25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81" fontId="0" fillId="0" borderId="25" xfId="0" applyNumberFormat="1" applyFont="1" applyBorder="1" applyAlignment="1">
      <alignment horizontal="center" vertical="center"/>
    </xf>
    <xf numFmtId="181" fontId="0" fillId="0" borderId="26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114300</xdr:rowOff>
    </xdr:from>
    <xdr:to>
      <xdr:col>11</xdr:col>
      <xdr:colOff>647700</xdr:colOff>
      <xdr:row>12</xdr:row>
      <xdr:rowOff>142875</xdr:rowOff>
    </xdr:to>
    <xdr:pic>
      <xdr:nvPicPr>
        <xdr:cNvPr id="1" name="Picture 1" descr="200681814172615744"/>
        <xdr:cNvPicPr preferRelativeResize="1">
          <a:picLocks noChangeAspect="1"/>
        </xdr:cNvPicPr>
      </xdr:nvPicPr>
      <xdr:blipFill>
        <a:blip r:embed="rId1"/>
        <a:srcRect l="45811"/>
        <a:stretch>
          <a:fillRect/>
        </a:stretch>
      </xdr:blipFill>
      <xdr:spPr>
        <a:xfrm>
          <a:off x="4781550" y="114300"/>
          <a:ext cx="28956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47625</xdr:rowOff>
    </xdr:from>
    <xdr:to>
      <xdr:col>6</xdr:col>
      <xdr:colOff>514350</xdr:colOff>
      <xdr:row>12</xdr:row>
      <xdr:rowOff>66675</xdr:rowOff>
    </xdr:to>
    <xdr:pic>
      <xdr:nvPicPr>
        <xdr:cNvPr id="2" name="Picture 2" descr="URS7-15"/>
        <xdr:cNvPicPr preferRelativeResize="1">
          <a:picLocks noChangeAspect="1"/>
        </xdr:cNvPicPr>
      </xdr:nvPicPr>
      <xdr:blipFill>
        <a:blip r:embed="rId2"/>
        <a:srcRect l="14315" t="2769" r="13262" b="2769"/>
        <a:stretch>
          <a:fillRect/>
        </a:stretch>
      </xdr:blipFill>
      <xdr:spPr>
        <a:xfrm>
          <a:off x="1800225" y="47625"/>
          <a:ext cx="2314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104775</xdr:rowOff>
    </xdr:from>
    <xdr:to>
      <xdr:col>11</xdr:col>
      <xdr:colOff>190500</xdr:colOff>
      <xdr:row>8</xdr:row>
      <xdr:rowOff>190500</xdr:rowOff>
    </xdr:to>
    <xdr:pic>
      <xdr:nvPicPr>
        <xdr:cNvPr id="1" name="Picture 1" descr="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4775"/>
          <a:ext cx="36576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5</xdr:col>
      <xdr:colOff>333375</xdr:colOff>
      <xdr:row>12</xdr:row>
      <xdr:rowOff>161925</xdr:rowOff>
    </xdr:to>
    <xdr:pic>
      <xdr:nvPicPr>
        <xdr:cNvPr id="2" name="Picture 2" descr="PEE21-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42957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5</xdr:col>
      <xdr:colOff>190500</xdr:colOff>
      <xdr:row>13</xdr:row>
      <xdr:rowOff>66675</xdr:rowOff>
    </xdr:to>
    <xdr:pic>
      <xdr:nvPicPr>
        <xdr:cNvPr id="1" name="Picture 1" descr="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5243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333" t="50483" r="50666" b="8547"/>
        <a:stretch>
          <a:fillRect/>
        </a:stretch>
      </xdr:blipFill>
      <xdr:spPr>
        <a:xfrm>
          <a:off x="2371725" y="0"/>
          <a:ext cx="27241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4</xdr:col>
      <xdr:colOff>104775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9223" t="44917" r="47758" b="22521"/>
        <a:stretch>
          <a:fillRect/>
        </a:stretch>
      </xdr:blipFill>
      <xdr:spPr>
        <a:xfrm>
          <a:off x="0" y="238125"/>
          <a:ext cx="2514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28575</xdr:rowOff>
    </xdr:from>
    <xdr:to>
      <xdr:col>5</xdr:col>
      <xdr:colOff>638175</xdr:colOff>
      <xdr:row>11</xdr:row>
      <xdr:rowOff>161925</xdr:rowOff>
    </xdr:to>
    <xdr:pic>
      <xdr:nvPicPr>
        <xdr:cNvPr id="1" name="Picture 1" descr="F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3400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9</xdr:col>
      <xdr:colOff>381000</xdr:colOff>
      <xdr:row>11</xdr:row>
      <xdr:rowOff>0</xdr:rowOff>
    </xdr:to>
    <xdr:pic>
      <xdr:nvPicPr>
        <xdr:cNvPr id="2" name="Picture 2" descr="未命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22383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F84"/>
  <sheetViews>
    <sheetView zoomScalePageLayoutView="0" workbookViewId="0" topLeftCell="A10">
      <selection activeCell="AH17" sqref="AH17"/>
    </sheetView>
  </sheetViews>
  <sheetFormatPr defaultColWidth="2.625" defaultRowHeight="18" customHeight="1"/>
  <cols>
    <col min="1" max="1" width="5.25390625" style="86" customWidth="1"/>
    <col min="2" max="2" width="2.625" style="86" customWidth="1"/>
    <col min="3" max="3" width="3.875" style="86" customWidth="1"/>
    <col min="4" max="4" width="2.625" style="87" customWidth="1"/>
    <col min="5" max="5" width="5.375" style="87" customWidth="1"/>
    <col min="6" max="8" width="2.625" style="87" customWidth="1"/>
    <col min="9" max="10" width="2.625" style="88" customWidth="1"/>
    <col min="11" max="11" width="0.12890625" style="87" customWidth="1"/>
    <col min="12" max="23" width="2.625" style="87" customWidth="1"/>
    <col min="24" max="24" width="3.50390625" style="89" customWidth="1"/>
    <col min="25" max="25" width="1.875" style="89" customWidth="1"/>
    <col min="26" max="26" width="3.625" style="90" customWidth="1"/>
    <col min="27" max="27" width="1.4921875" style="90" customWidth="1"/>
    <col min="28" max="28" width="3.375" style="91" customWidth="1"/>
    <col min="29" max="29" width="1.37890625" style="91" customWidth="1"/>
    <col min="30" max="30" width="3.875" style="92" customWidth="1"/>
    <col min="31" max="31" width="2.75390625" style="92" customWidth="1"/>
    <col min="32" max="32" width="7.625" style="87" customWidth="1"/>
    <col min="33" max="16384" width="2.625" style="87" customWidth="1"/>
  </cols>
  <sheetData>
    <row r="8" spans="3:26" ht="18" customHeight="1">
      <c r="C8" s="126" t="s">
        <v>0</v>
      </c>
      <c r="D8" s="126"/>
      <c r="E8" s="86"/>
      <c r="H8" s="93"/>
      <c r="I8" s="106"/>
      <c r="J8" s="128" t="s">
        <v>1</v>
      </c>
      <c r="K8" s="128"/>
      <c r="L8" s="128"/>
      <c r="N8" s="93"/>
      <c r="R8" s="128" t="s">
        <v>2</v>
      </c>
      <c r="S8" s="93"/>
      <c r="T8" s="93"/>
      <c r="X8" s="110"/>
      <c r="Y8" s="128" t="s">
        <v>3</v>
      </c>
      <c r="Z8" s="128"/>
    </row>
    <row r="9" spans="3:26" ht="18" customHeight="1">
      <c r="C9" s="127"/>
      <c r="D9" s="127"/>
      <c r="E9" s="94"/>
      <c r="G9" s="95"/>
      <c r="H9" s="95"/>
      <c r="I9" s="107"/>
      <c r="J9" s="129"/>
      <c r="K9" s="129"/>
      <c r="L9" s="129"/>
      <c r="M9" s="95"/>
      <c r="N9" s="95"/>
      <c r="R9" s="129"/>
      <c r="S9" s="95"/>
      <c r="T9" s="95"/>
      <c r="X9" s="111"/>
      <c r="Y9" s="129"/>
      <c r="Z9" s="129"/>
    </row>
    <row r="10" spans="1:32" ht="18" customHeight="1">
      <c r="A10" s="130" t="s">
        <v>4</v>
      </c>
      <c r="B10" s="130"/>
      <c r="C10" s="130"/>
      <c r="D10" s="143" t="s">
        <v>5</v>
      </c>
      <c r="E10" s="143" t="s">
        <v>6</v>
      </c>
      <c r="F10" s="137" t="s">
        <v>7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76" t="s">
        <v>8</v>
      </c>
      <c r="Y10" s="176"/>
      <c r="Z10" s="176"/>
      <c r="AA10" s="176"/>
      <c r="AB10" s="176"/>
      <c r="AC10" s="176"/>
      <c r="AD10" s="176"/>
      <c r="AE10" s="146"/>
      <c r="AF10" s="137" t="s">
        <v>9</v>
      </c>
    </row>
    <row r="11" spans="1:32" ht="7.5" customHeight="1">
      <c r="A11" s="130"/>
      <c r="B11" s="130"/>
      <c r="C11" s="130"/>
      <c r="D11" s="144"/>
      <c r="E11" s="144"/>
      <c r="F11" s="146" t="s">
        <v>10</v>
      </c>
      <c r="G11" s="147"/>
      <c r="H11" s="148"/>
      <c r="I11" s="146" t="s">
        <v>11</v>
      </c>
      <c r="J11" s="147"/>
      <c r="K11" s="148"/>
      <c r="L11" s="146" t="s">
        <v>12</v>
      </c>
      <c r="M11" s="147"/>
      <c r="N11" s="148"/>
      <c r="O11" s="146" t="s">
        <v>13</v>
      </c>
      <c r="P11" s="147"/>
      <c r="Q11" s="148"/>
      <c r="R11" s="146" t="s">
        <v>14</v>
      </c>
      <c r="S11" s="147"/>
      <c r="T11" s="148"/>
      <c r="U11" s="146" t="s">
        <v>15</v>
      </c>
      <c r="V11" s="147"/>
      <c r="W11" s="148"/>
      <c r="X11" s="131" t="s">
        <v>16</v>
      </c>
      <c r="Y11" s="113">
        <v>-1</v>
      </c>
      <c r="Z11" s="138" t="s">
        <v>17</v>
      </c>
      <c r="AA11" s="139"/>
      <c r="AB11" s="133" t="s">
        <v>18</v>
      </c>
      <c r="AC11" s="114">
        <v>2</v>
      </c>
      <c r="AD11" s="135" t="s">
        <v>19</v>
      </c>
      <c r="AE11" s="115">
        <v>3</v>
      </c>
      <c r="AF11" s="137"/>
    </row>
    <row r="12" spans="1:32" ht="9.75" customHeight="1">
      <c r="A12" s="130"/>
      <c r="B12" s="130"/>
      <c r="C12" s="130"/>
      <c r="D12" s="145"/>
      <c r="E12" s="145"/>
      <c r="F12" s="149"/>
      <c r="G12" s="129"/>
      <c r="H12" s="150"/>
      <c r="I12" s="149"/>
      <c r="J12" s="129"/>
      <c r="K12" s="150"/>
      <c r="L12" s="149"/>
      <c r="M12" s="129"/>
      <c r="N12" s="150"/>
      <c r="O12" s="149"/>
      <c r="P12" s="129"/>
      <c r="Q12" s="150"/>
      <c r="R12" s="149"/>
      <c r="S12" s="129"/>
      <c r="T12" s="150"/>
      <c r="U12" s="149"/>
      <c r="V12" s="129"/>
      <c r="W12" s="150"/>
      <c r="X12" s="132"/>
      <c r="Y12" s="111"/>
      <c r="Z12" s="140"/>
      <c r="AA12" s="141"/>
      <c r="AB12" s="134"/>
      <c r="AC12" s="116"/>
      <c r="AD12" s="136"/>
      <c r="AE12" s="117"/>
      <c r="AF12" s="137"/>
    </row>
    <row r="13" spans="1:32" ht="18" customHeight="1">
      <c r="A13" s="130" t="s">
        <v>20</v>
      </c>
      <c r="B13" s="130"/>
      <c r="C13" s="130"/>
      <c r="D13" s="96" t="s">
        <v>0</v>
      </c>
      <c r="E13" s="96"/>
      <c r="F13" s="137" t="s">
        <v>21</v>
      </c>
      <c r="G13" s="137"/>
      <c r="H13" s="137"/>
      <c r="I13" s="153">
        <v>14</v>
      </c>
      <c r="J13" s="153"/>
      <c r="K13" s="153"/>
      <c r="L13" s="137" t="s">
        <v>22</v>
      </c>
      <c r="M13" s="137"/>
      <c r="N13" s="137"/>
      <c r="O13" s="137" t="s">
        <v>23</v>
      </c>
      <c r="P13" s="137"/>
      <c r="Q13" s="137"/>
      <c r="R13" s="137" t="s">
        <v>24</v>
      </c>
      <c r="S13" s="137"/>
      <c r="T13" s="137"/>
      <c r="U13" s="137" t="s">
        <v>25</v>
      </c>
      <c r="V13" s="137"/>
      <c r="W13" s="137"/>
      <c r="X13" s="192">
        <v>1.47</v>
      </c>
      <c r="Y13" s="192"/>
      <c r="Z13" s="188">
        <v>100.4</v>
      </c>
      <c r="AA13" s="188"/>
      <c r="AB13" s="189">
        <v>68.47</v>
      </c>
      <c r="AC13" s="189"/>
      <c r="AD13" s="190">
        <v>6887.1</v>
      </c>
      <c r="AE13" s="191"/>
      <c r="AF13" s="96">
        <v>42</v>
      </c>
    </row>
    <row r="14" spans="1:32" ht="18" customHeight="1">
      <c r="A14" s="130" t="s">
        <v>26</v>
      </c>
      <c r="B14" s="130"/>
      <c r="C14" s="130"/>
      <c r="D14" s="96" t="s">
        <v>0</v>
      </c>
      <c r="E14" s="96"/>
      <c r="F14" s="137" t="s">
        <v>21</v>
      </c>
      <c r="G14" s="137"/>
      <c r="H14" s="137"/>
      <c r="I14" s="137">
        <v>13.5</v>
      </c>
      <c r="J14" s="137"/>
      <c r="K14" s="137"/>
      <c r="L14" s="137" t="s">
        <v>22</v>
      </c>
      <c r="M14" s="137"/>
      <c r="N14" s="137"/>
      <c r="O14" s="137" t="s">
        <v>23</v>
      </c>
      <c r="P14" s="137"/>
      <c r="Q14" s="137"/>
      <c r="R14" s="137" t="s">
        <v>27</v>
      </c>
      <c r="S14" s="137"/>
      <c r="T14" s="137"/>
      <c r="U14" s="137" t="s">
        <v>28</v>
      </c>
      <c r="V14" s="137"/>
      <c r="W14" s="137"/>
      <c r="X14" s="152">
        <v>1.95</v>
      </c>
      <c r="Y14" s="152"/>
      <c r="Z14" s="153">
        <v>134.7</v>
      </c>
      <c r="AA14" s="153"/>
      <c r="AB14" s="154">
        <v>68.9</v>
      </c>
      <c r="AC14" s="154"/>
      <c r="AD14" s="155">
        <v>9282.4</v>
      </c>
      <c r="AE14" s="156"/>
      <c r="AF14" s="96">
        <v>50</v>
      </c>
    </row>
    <row r="15" spans="1:32" ht="18" customHeight="1">
      <c r="A15" s="130" t="s">
        <v>29</v>
      </c>
      <c r="B15" s="130"/>
      <c r="C15" s="130"/>
      <c r="D15" s="96" t="s">
        <v>1</v>
      </c>
      <c r="E15" s="96"/>
      <c r="F15" s="137" t="s">
        <v>30</v>
      </c>
      <c r="G15" s="137"/>
      <c r="H15" s="137"/>
      <c r="I15" s="137">
        <v>17.3</v>
      </c>
      <c r="J15" s="137"/>
      <c r="K15" s="137"/>
      <c r="L15" s="137" t="s">
        <v>22</v>
      </c>
      <c r="M15" s="137"/>
      <c r="N15" s="137"/>
      <c r="O15" s="137" t="s">
        <v>23</v>
      </c>
      <c r="P15" s="137"/>
      <c r="Q15" s="137"/>
      <c r="R15" s="137" t="s">
        <v>31</v>
      </c>
      <c r="S15" s="137"/>
      <c r="T15" s="137"/>
      <c r="U15" s="137" t="s">
        <v>32</v>
      </c>
      <c r="V15" s="137"/>
      <c r="W15" s="137"/>
      <c r="X15" s="152">
        <v>1.89</v>
      </c>
      <c r="Y15" s="152"/>
      <c r="Z15" s="153">
        <v>129.1</v>
      </c>
      <c r="AA15" s="153"/>
      <c r="AB15" s="154">
        <v>68</v>
      </c>
      <c r="AC15" s="154"/>
      <c r="AD15" s="155">
        <v>8782</v>
      </c>
      <c r="AE15" s="156"/>
      <c r="AF15" s="96">
        <v>48</v>
      </c>
    </row>
    <row r="16" spans="1:32" ht="18" customHeight="1">
      <c r="A16" s="130" t="s">
        <v>33</v>
      </c>
      <c r="B16" s="130"/>
      <c r="C16" s="130"/>
      <c r="D16" s="96" t="s">
        <v>1</v>
      </c>
      <c r="E16" s="96"/>
      <c r="F16" s="137" t="s">
        <v>34</v>
      </c>
      <c r="G16" s="137"/>
      <c r="H16" s="137"/>
      <c r="I16" s="137">
        <v>12.7</v>
      </c>
      <c r="J16" s="137"/>
      <c r="K16" s="137"/>
      <c r="L16" s="137" t="s">
        <v>35</v>
      </c>
      <c r="M16" s="137"/>
      <c r="N16" s="137"/>
      <c r="O16" s="137" t="s">
        <v>36</v>
      </c>
      <c r="P16" s="137"/>
      <c r="Q16" s="137"/>
      <c r="R16" s="137" t="s">
        <v>37</v>
      </c>
      <c r="S16" s="137"/>
      <c r="T16" s="137"/>
      <c r="U16" s="137" t="s">
        <v>38</v>
      </c>
      <c r="V16" s="137"/>
      <c r="W16" s="137"/>
      <c r="X16" s="152">
        <v>1.5</v>
      </c>
      <c r="Y16" s="152"/>
      <c r="Z16" s="153">
        <v>111.1</v>
      </c>
      <c r="AA16" s="153"/>
      <c r="AB16" s="154">
        <v>73.5</v>
      </c>
      <c r="AC16" s="154"/>
      <c r="AD16" s="155">
        <v>8163.2</v>
      </c>
      <c r="AE16" s="156"/>
      <c r="AF16" s="96">
        <v>48</v>
      </c>
    </row>
    <row r="17" spans="1:32" ht="18" customHeight="1">
      <c r="A17" s="130" t="s">
        <v>39</v>
      </c>
      <c r="B17" s="130"/>
      <c r="C17" s="130"/>
      <c r="D17" s="96" t="s">
        <v>1</v>
      </c>
      <c r="E17" s="96"/>
      <c r="F17" s="137" t="s">
        <v>34</v>
      </c>
      <c r="G17" s="137"/>
      <c r="H17" s="137"/>
      <c r="I17" s="137">
        <v>12.7</v>
      </c>
      <c r="J17" s="137"/>
      <c r="K17" s="137"/>
      <c r="L17" s="137" t="s">
        <v>35</v>
      </c>
      <c r="M17" s="137"/>
      <c r="N17" s="137"/>
      <c r="O17" s="137" t="s">
        <v>36</v>
      </c>
      <c r="P17" s="137"/>
      <c r="Q17" s="137"/>
      <c r="R17" s="137" t="s">
        <v>40</v>
      </c>
      <c r="S17" s="137"/>
      <c r="T17" s="137"/>
      <c r="U17" s="137" t="s">
        <v>41</v>
      </c>
      <c r="V17" s="137"/>
      <c r="W17" s="137"/>
      <c r="X17" s="152">
        <v>1.8</v>
      </c>
      <c r="Y17" s="152"/>
      <c r="Z17" s="153">
        <v>139.9</v>
      </c>
      <c r="AA17" s="153"/>
      <c r="AB17" s="154">
        <v>75.2</v>
      </c>
      <c r="AC17" s="154"/>
      <c r="AD17" s="155">
        <v>10529.4</v>
      </c>
      <c r="AE17" s="156"/>
      <c r="AF17" s="96">
        <v>54</v>
      </c>
    </row>
    <row r="18" spans="1:32" ht="18" customHeight="1">
      <c r="A18" s="130" t="s">
        <v>42</v>
      </c>
      <c r="B18" s="130"/>
      <c r="C18" s="130"/>
      <c r="D18" s="96" t="s">
        <v>0</v>
      </c>
      <c r="E18" s="96"/>
      <c r="F18" s="137" t="s">
        <v>43</v>
      </c>
      <c r="G18" s="137"/>
      <c r="H18" s="137"/>
      <c r="I18" s="137">
        <v>12.9</v>
      </c>
      <c r="J18" s="137"/>
      <c r="K18" s="137"/>
      <c r="L18" s="137" t="s">
        <v>44</v>
      </c>
      <c r="M18" s="137"/>
      <c r="N18" s="137"/>
      <c r="O18" s="137" t="s">
        <v>45</v>
      </c>
      <c r="P18" s="137"/>
      <c r="Q18" s="137"/>
      <c r="R18" s="137" t="s">
        <v>46</v>
      </c>
      <c r="S18" s="137"/>
      <c r="T18" s="137"/>
      <c r="U18" s="137" t="s">
        <v>47</v>
      </c>
      <c r="V18" s="137"/>
      <c r="W18" s="137"/>
      <c r="X18" s="152">
        <v>1.3</v>
      </c>
      <c r="Y18" s="152"/>
      <c r="Z18" s="153">
        <v>135.9</v>
      </c>
      <c r="AA18" s="153"/>
      <c r="AB18" s="154">
        <v>104.6</v>
      </c>
      <c r="AC18" s="154"/>
      <c r="AD18" s="155">
        <v>14217.8</v>
      </c>
      <c r="AE18" s="156"/>
      <c r="AF18" s="96">
        <v>71</v>
      </c>
    </row>
    <row r="19" spans="1:32" ht="18" customHeight="1">
      <c r="A19" s="130" t="s">
        <v>48</v>
      </c>
      <c r="B19" s="130"/>
      <c r="C19" s="130"/>
      <c r="D19" s="96" t="s">
        <v>0</v>
      </c>
      <c r="E19" s="96"/>
      <c r="F19" s="137" t="s">
        <v>49</v>
      </c>
      <c r="G19" s="137"/>
      <c r="H19" s="137"/>
      <c r="I19" s="137">
        <v>13.9</v>
      </c>
      <c r="J19" s="137"/>
      <c r="K19" s="137"/>
      <c r="L19" s="137" t="s">
        <v>44</v>
      </c>
      <c r="M19" s="137"/>
      <c r="N19" s="137"/>
      <c r="O19" s="137" t="s">
        <v>45</v>
      </c>
      <c r="P19" s="137"/>
      <c r="Q19" s="137"/>
      <c r="R19" s="137" t="s">
        <v>50</v>
      </c>
      <c r="S19" s="137"/>
      <c r="T19" s="137"/>
      <c r="U19" s="137" t="s">
        <v>51</v>
      </c>
      <c r="V19" s="137"/>
      <c r="W19" s="137"/>
      <c r="X19" s="152">
        <v>1.39</v>
      </c>
      <c r="Y19" s="152"/>
      <c r="Z19" s="153">
        <v>145.5</v>
      </c>
      <c r="AA19" s="153"/>
      <c r="AB19" s="154">
        <v>104.6</v>
      </c>
      <c r="AC19" s="154"/>
      <c r="AD19" s="155">
        <v>15229.5</v>
      </c>
      <c r="AE19" s="156"/>
      <c r="AF19" s="96">
        <v>75</v>
      </c>
    </row>
    <row r="20" spans="1:32" ht="18" customHeight="1">
      <c r="A20" s="173" t="s">
        <v>52</v>
      </c>
      <c r="B20" s="174"/>
      <c r="C20" s="175"/>
      <c r="D20" s="99" t="s">
        <v>0</v>
      </c>
      <c r="E20" s="97"/>
      <c r="F20" s="167" t="s">
        <v>53</v>
      </c>
      <c r="G20" s="168"/>
      <c r="H20" s="169"/>
      <c r="I20" s="165">
        <v>14</v>
      </c>
      <c r="J20" s="166"/>
      <c r="K20" s="98"/>
      <c r="L20" s="167" t="s">
        <v>54</v>
      </c>
      <c r="M20" s="168"/>
      <c r="N20" s="169"/>
      <c r="O20" s="185" t="s">
        <v>55</v>
      </c>
      <c r="P20" s="186"/>
      <c r="Q20" s="187"/>
      <c r="R20" s="167" t="s">
        <v>56</v>
      </c>
      <c r="S20" s="168"/>
      <c r="T20" s="169"/>
      <c r="U20" s="167" t="s">
        <v>57</v>
      </c>
      <c r="V20" s="168"/>
      <c r="W20" s="169"/>
      <c r="X20" s="152">
        <v>1.33</v>
      </c>
      <c r="Y20" s="152"/>
      <c r="Z20" s="153">
        <v>143.6</v>
      </c>
      <c r="AA20" s="153"/>
      <c r="AB20" s="154">
        <v>108.2</v>
      </c>
      <c r="AC20" s="154"/>
      <c r="AD20" s="155">
        <v>15549.6</v>
      </c>
      <c r="AE20" s="156"/>
      <c r="AF20" s="96">
        <v>86</v>
      </c>
    </row>
    <row r="21" spans="1:32" ht="18" customHeight="1">
      <c r="A21" s="130" t="s">
        <v>58</v>
      </c>
      <c r="B21" s="130"/>
      <c r="C21" s="130"/>
      <c r="D21" s="96" t="s">
        <v>1</v>
      </c>
      <c r="E21" s="96">
        <v>100</v>
      </c>
      <c r="F21" s="137" t="s">
        <v>59</v>
      </c>
      <c r="G21" s="137"/>
      <c r="H21" s="137"/>
      <c r="I21" s="137">
        <v>12.5</v>
      </c>
      <c r="J21" s="137"/>
      <c r="K21" s="137"/>
      <c r="L21" s="137" t="s">
        <v>60</v>
      </c>
      <c r="M21" s="137"/>
      <c r="N21" s="137"/>
      <c r="O21" s="137" t="s">
        <v>61</v>
      </c>
      <c r="P21" s="137"/>
      <c r="Q21" s="137"/>
      <c r="R21" s="137" t="s">
        <v>62</v>
      </c>
      <c r="S21" s="137"/>
      <c r="T21" s="137"/>
      <c r="U21" s="137" t="s">
        <v>63</v>
      </c>
      <c r="V21" s="137"/>
      <c r="W21" s="137"/>
      <c r="X21" s="152">
        <v>1.33</v>
      </c>
      <c r="Y21" s="152"/>
      <c r="Z21" s="153">
        <v>159.6</v>
      </c>
      <c r="AA21" s="153"/>
      <c r="AB21" s="154">
        <v>119.8</v>
      </c>
      <c r="AC21" s="154"/>
      <c r="AD21" s="155">
        <v>19126.8</v>
      </c>
      <c r="AE21" s="156"/>
      <c r="AF21" s="96">
        <v>93.5</v>
      </c>
    </row>
    <row r="22" spans="1:32" s="85" customFormat="1" ht="18" customHeight="1">
      <c r="A22" s="182" t="s">
        <v>64</v>
      </c>
      <c r="B22" s="183"/>
      <c r="C22" s="184"/>
      <c r="D22" s="96" t="s">
        <v>1</v>
      </c>
      <c r="E22" s="101">
        <f>46.5*2</f>
        <v>93</v>
      </c>
      <c r="F22" s="101"/>
      <c r="G22" s="102"/>
      <c r="H22" s="103"/>
      <c r="I22" s="101"/>
      <c r="J22" s="102"/>
      <c r="K22" s="103"/>
      <c r="L22" s="101"/>
      <c r="M22" s="102"/>
      <c r="N22" s="103"/>
      <c r="O22" s="101"/>
      <c r="P22" s="102"/>
      <c r="Q22" s="103"/>
      <c r="R22" s="101"/>
      <c r="S22" s="102"/>
      <c r="T22" s="103"/>
      <c r="U22" s="101"/>
      <c r="V22" s="102"/>
      <c r="W22" s="103"/>
      <c r="X22" s="112"/>
      <c r="Y22" s="118"/>
      <c r="Z22" s="119"/>
      <c r="AA22" s="120"/>
      <c r="AB22" s="121"/>
      <c r="AC22" s="122"/>
      <c r="AD22" s="123"/>
      <c r="AE22" s="124"/>
      <c r="AF22" s="125"/>
    </row>
    <row r="23" spans="1:32" ht="18" customHeight="1">
      <c r="A23" s="173" t="s">
        <v>65</v>
      </c>
      <c r="B23" s="174"/>
      <c r="C23" s="175"/>
      <c r="D23" s="96" t="s">
        <v>2</v>
      </c>
      <c r="E23" s="100">
        <v>91</v>
      </c>
      <c r="F23" s="167" t="s">
        <v>30</v>
      </c>
      <c r="G23" s="168"/>
      <c r="H23" s="169"/>
      <c r="I23" s="167">
        <v>11.8</v>
      </c>
      <c r="J23" s="168"/>
      <c r="K23" s="169"/>
      <c r="L23" s="167" t="s">
        <v>36</v>
      </c>
      <c r="M23" s="168"/>
      <c r="N23" s="169"/>
      <c r="O23" s="167" t="s">
        <v>66</v>
      </c>
      <c r="P23" s="168"/>
      <c r="Q23" s="169"/>
      <c r="R23" s="167" t="s">
        <v>67</v>
      </c>
      <c r="S23" s="168"/>
      <c r="T23" s="169"/>
      <c r="U23" s="167" t="s">
        <v>68</v>
      </c>
      <c r="V23" s="168"/>
      <c r="W23" s="169"/>
      <c r="X23" s="170">
        <v>1.1</v>
      </c>
      <c r="Y23" s="171"/>
      <c r="Z23" s="177">
        <v>140.1</v>
      </c>
      <c r="AA23" s="178"/>
      <c r="AB23" s="179">
        <v>126.3</v>
      </c>
      <c r="AC23" s="180"/>
      <c r="AD23" s="156">
        <v>17504.6</v>
      </c>
      <c r="AE23" s="181"/>
      <c r="AF23" s="96">
        <v>85</v>
      </c>
    </row>
    <row r="24" spans="1:32" ht="18" customHeight="1">
      <c r="A24" s="130" t="s">
        <v>69</v>
      </c>
      <c r="B24" s="130"/>
      <c r="C24" s="130"/>
      <c r="D24" s="96" t="s">
        <v>2</v>
      </c>
      <c r="E24" s="100">
        <v>94</v>
      </c>
      <c r="F24" s="167" t="s">
        <v>30</v>
      </c>
      <c r="G24" s="168"/>
      <c r="H24" s="169"/>
      <c r="I24" s="137">
        <v>11.8</v>
      </c>
      <c r="J24" s="137"/>
      <c r="K24" s="137"/>
      <c r="L24" s="137" t="s">
        <v>36</v>
      </c>
      <c r="M24" s="137"/>
      <c r="N24" s="137"/>
      <c r="O24" s="137" t="s">
        <v>66</v>
      </c>
      <c r="P24" s="137"/>
      <c r="Q24" s="137"/>
      <c r="R24" s="137" t="s">
        <v>70</v>
      </c>
      <c r="S24" s="137"/>
      <c r="T24" s="137"/>
      <c r="U24" s="137" t="s">
        <v>71</v>
      </c>
      <c r="V24" s="137"/>
      <c r="W24" s="137"/>
      <c r="X24" s="152">
        <v>1.14</v>
      </c>
      <c r="Y24" s="152"/>
      <c r="Z24" s="177">
        <v>140.1</v>
      </c>
      <c r="AA24" s="178"/>
      <c r="AB24" s="154">
        <v>126.4</v>
      </c>
      <c r="AC24" s="154"/>
      <c r="AD24" s="155">
        <v>18101.4</v>
      </c>
      <c r="AE24" s="156"/>
      <c r="AF24" s="96">
        <v>88</v>
      </c>
    </row>
    <row r="25" spans="1:32" ht="18" customHeight="1">
      <c r="A25" s="173" t="s">
        <v>72</v>
      </c>
      <c r="B25" s="174"/>
      <c r="C25" s="175"/>
      <c r="D25" s="96" t="s">
        <v>2</v>
      </c>
      <c r="E25" s="100">
        <v>93</v>
      </c>
      <c r="F25" s="167" t="s">
        <v>59</v>
      </c>
      <c r="G25" s="168"/>
      <c r="H25" s="169"/>
      <c r="I25" s="167">
        <v>12.5</v>
      </c>
      <c r="J25" s="168"/>
      <c r="K25" s="169"/>
      <c r="L25" s="167" t="s">
        <v>36</v>
      </c>
      <c r="M25" s="168"/>
      <c r="N25" s="169"/>
      <c r="O25" s="167" t="s">
        <v>66</v>
      </c>
      <c r="P25" s="168"/>
      <c r="Q25" s="169"/>
      <c r="R25" s="167" t="s">
        <v>67</v>
      </c>
      <c r="S25" s="168"/>
      <c r="T25" s="169"/>
      <c r="U25" s="167" t="s">
        <v>68</v>
      </c>
      <c r="V25" s="168"/>
      <c r="W25" s="169"/>
      <c r="X25" s="170">
        <v>1.14</v>
      </c>
      <c r="Y25" s="171"/>
      <c r="Z25" s="177">
        <v>144.1</v>
      </c>
      <c r="AA25" s="178"/>
      <c r="AB25" s="179">
        <v>126.3</v>
      </c>
      <c r="AC25" s="180"/>
      <c r="AD25" s="156">
        <v>18204.6</v>
      </c>
      <c r="AE25" s="181"/>
      <c r="AF25" s="96">
        <v>87.5</v>
      </c>
    </row>
    <row r="26" spans="1:32" ht="18" customHeight="1">
      <c r="A26" s="130" t="s">
        <v>73</v>
      </c>
      <c r="B26" s="130"/>
      <c r="C26" s="130"/>
      <c r="D26" s="96" t="s">
        <v>2</v>
      </c>
      <c r="E26" s="100">
        <v>94</v>
      </c>
      <c r="F26" s="167" t="s">
        <v>59</v>
      </c>
      <c r="G26" s="168"/>
      <c r="H26" s="169"/>
      <c r="I26" s="137">
        <v>12.5</v>
      </c>
      <c r="J26" s="137"/>
      <c r="K26" s="137"/>
      <c r="L26" s="137" t="s">
        <v>36</v>
      </c>
      <c r="M26" s="137"/>
      <c r="N26" s="137"/>
      <c r="O26" s="137" t="s">
        <v>66</v>
      </c>
      <c r="P26" s="137"/>
      <c r="Q26" s="137"/>
      <c r="R26" s="137" t="s">
        <v>70</v>
      </c>
      <c r="S26" s="137"/>
      <c r="T26" s="137"/>
      <c r="U26" s="137" t="s">
        <v>71</v>
      </c>
      <c r="V26" s="137"/>
      <c r="W26" s="137"/>
      <c r="X26" s="152">
        <v>1.19</v>
      </c>
      <c r="Y26" s="152"/>
      <c r="Z26" s="153">
        <v>151.1</v>
      </c>
      <c r="AA26" s="153"/>
      <c r="AB26" s="154">
        <v>126.4</v>
      </c>
      <c r="AC26" s="154"/>
      <c r="AD26" s="155">
        <v>19101.4</v>
      </c>
      <c r="AE26" s="156"/>
      <c r="AF26" s="96">
        <v>91.5</v>
      </c>
    </row>
    <row r="27" spans="1:32" ht="18" customHeight="1">
      <c r="A27" s="130" t="s">
        <v>74</v>
      </c>
      <c r="B27" s="130"/>
      <c r="C27" s="130"/>
      <c r="D27" s="96" t="s">
        <v>2</v>
      </c>
      <c r="E27" s="100">
        <v>105</v>
      </c>
      <c r="F27" s="167" t="s">
        <v>59</v>
      </c>
      <c r="G27" s="168"/>
      <c r="H27" s="169"/>
      <c r="I27" s="137">
        <v>12.5</v>
      </c>
      <c r="J27" s="137"/>
      <c r="K27" s="137"/>
      <c r="L27" s="137" t="s">
        <v>36</v>
      </c>
      <c r="M27" s="137"/>
      <c r="N27" s="137"/>
      <c r="O27" s="137" t="s">
        <v>66</v>
      </c>
      <c r="P27" s="137"/>
      <c r="Q27" s="137"/>
      <c r="R27" s="137" t="s">
        <v>75</v>
      </c>
      <c r="S27" s="137"/>
      <c r="T27" s="137"/>
      <c r="U27" s="137" t="s">
        <v>76</v>
      </c>
      <c r="V27" s="137"/>
      <c r="W27" s="137"/>
      <c r="X27" s="152">
        <v>1.27</v>
      </c>
      <c r="Y27" s="152"/>
      <c r="Z27" s="153">
        <v>160.2</v>
      </c>
      <c r="AA27" s="153"/>
      <c r="AB27" s="154">
        <v>126.4</v>
      </c>
      <c r="AC27" s="154"/>
      <c r="AD27" s="155">
        <v>20252.1</v>
      </c>
      <c r="AE27" s="156"/>
      <c r="AF27" s="96">
        <v>100</v>
      </c>
    </row>
    <row r="28" spans="1:32" ht="18" customHeight="1">
      <c r="A28" s="130" t="s">
        <v>77</v>
      </c>
      <c r="B28" s="130"/>
      <c r="C28" s="130"/>
      <c r="D28" s="96" t="s">
        <v>1</v>
      </c>
      <c r="E28" s="96">
        <v>107</v>
      </c>
      <c r="F28" s="137" t="s">
        <v>78</v>
      </c>
      <c r="G28" s="137"/>
      <c r="H28" s="137"/>
      <c r="I28" s="176">
        <v>13.8</v>
      </c>
      <c r="J28" s="176"/>
      <c r="K28" s="176"/>
      <c r="L28" s="176" t="s">
        <v>79</v>
      </c>
      <c r="M28" s="176"/>
      <c r="N28" s="176"/>
      <c r="O28" s="137" t="s">
        <v>66</v>
      </c>
      <c r="P28" s="137"/>
      <c r="Q28" s="137"/>
      <c r="R28" s="137" t="s">
        <v>70</v>
      </c>
      <c r="S28" s="137"/>
      <c r="T28" s="137"/>
      <c r="U28" s="137" t="s">
        <v>80</v>
      </c>
      <c r="V28" s="137"/>
      <c r="W28" s="137"/>
      <c r="X28" s="152">
        <v>1.16</v>
      </c>
      <c r="Y28" s="152"/>
      <c r="Z28" s="153">
        <v>154.5</v>
      </c>
      <c r="AA28" s="153"/>
      <c r="AB28" s="154">
        <v>132.9</v>
      </c>
      <c r="AC28" s="154"/>
      <c r="AD28" s="155">
        <v>20534.4</v>
      </c>
      <c r="AE28" s="156"/>
      <c r="AF28" s="96">
        <v>101</v>
      </c>
    </row>
    <row r="29" spans="1:32" ht="18" customHeight="1">
      <c r="A29" s="130" t="s">
        <v>81</v>
      </c>
      <c r="B29" s="130"/>
      <c r="C29" s="130"/>
      <c r="D29" s="96" t="s">
        <v>1</v>
      </c>
      <c r="E29" s="96">
        <v>112</v>
      </c>
      <c r="F29" s="137" t="s">
        <v>78</v>
      </c>
      <c r="G29" s="137"/>
      <c r="H29" s="167"/>
      <c r="I29" s="137">
        <v>13.8</v>
      </c>
      <c r="J29" s="137"/>
      <c r="K29" s="137"/>
      <c r="L29" s="137" t="s">
        <v>79</v>
      </c>
      <c r="M29" s="137"/>
      <c r="N29" s="137"/>
      <c r="O29" s="169" t="s">
        <v>66</v>
      </c>
      <c r="P29" s="137"/>
      <c r="Q29" s="137"/>
      <c r="R29" s="137" t="s">
        <v>82</v>
      </c>
      <c r="S29" s="137"/>
      <c r="T29" s="137"/>
      <c r="U29" s="137" t="s">
        <v>83</v>
      </c>
      <c r="V29" s="137"/>
      <c r="W29" s="137"/>
      <c r="X29" s="152">
        <v>1.19</v>
      </c>
      <c r="Y29" s="152"/>
      <c r="Z29" s="153">
        <v>158.5</v>
      </c>
      <c r="AA29" s="153"/>
      <c r="AB29" s="154">
        <v>133</v>
      </c>
      <c r="AC29" s="154"/>
      <c r="AD29" s="155">
        <v>21079.6</v>
      </c>
      <c r="AE29" s="156"/>
      <c r="AF29" s="96">
        <v>105</v>
      </c>
    </row>
    <row r="30" spans="1:32" ht="18" customHeight="1">
      <c r="A30" s="130" t="s">
        <v>84</v>
      </c>
      <c r="B30" s="130"/>
      <c r="C30" s="130"/>
      <c r="D30" s="96" t="s">
        <v>1</v>
      </c>
      <c r="E30" s="96">
        <v>105</v>
      </c>
      <c r="F30" s="137" t="s">
        <v>85</v>
      </c>
      <c r="G30" s="137"/>
      <c r="H30" s="167"/>
      <c r="I30" s="137">
        <v>14</v>
      </c>
      <c r="J30" s="137"/>
      <c r="K30" s="137"/>
      <c r="L30" s="137" t="s">
        <v>86</v>
      </c>
      <c r="M30" s="137"/>
      <c r="N30" s="137"/>
      <c r="O30" s="169" t="s">
        <v>87</v>
      </c>
      <c r="P30" s="137"/>
      <c r="Q30" s="137"/>
      <c r="R30" s="137" t="s">
        <v>88</v>
      </c>
      <c r="S30" s="137"/>
      <c r="T30" s="137"/>
      <c r="U30" s="137" t="s">
        <v>89</v>
      </c>
      <c r="V30" s="137"/>
      <c r="W30" s="137"/>
      <c r="X30" s="152">
        <v>1</v>
      </c>
      <c r="Y30" s="152"/>
      <c r="Z30" s="153">
        <v>156</v>
      </c>
      <c r="AA30" s="153"/>
      <c r="AB30" s="154">
        <v>155.5</v>
      </c>
      <c r="AC30" s="154"/>
      <c r="AD30" s="155">
        <v>24312</v>
      </c>
      <c r="AE30" s="156"/>
      <c r="AF30" s="96">
        <v>105</v>
      </c>
    </row>
    <row r="31" spans="1:32" ht="18" customHeight="1">
      <c r="A31" s="173" t="s">
        <v>90</v>
      </c>
      <c r="B31" s="174"/>
      <c r="C31" s="175"/>
      <c r="D31" s="99" t="s">
        <v>0</v>
      </c>
      <c r="E31" s="99"/>
      <c r="F31" s="137" t="s">
        <v>91</v>
      </c>
      <c r="G31" s="137"/>
      <c r="H31" s="167"/>
      <c r="I31" s="164">
        <v>13.5</v>
      </c>
      <c r="J31" s="164"/>
      <c r="K31" s="96"/>
      <c r="L31" s="137" t="s">
        <v>92</v>
      </c>
      <c r="M31" s="137"/>
      <c r="N31" s="137"/>
      <c r="O31" s="169" t="s">
        <v>93</v>
      </c>
      <c r="P31" s="137"/>
      <c r="Q31" s="137"/>
      <c r="R31" s="137" t="s">
        <v>70</v>
      </c>
      <c r="S31" s="137"/>
      <c r="T31" s="137"/>
      <c r="U31" s="137" t="s">
        <v>94</v>
      </c>
      <c r="V31" s="137"/>
      <c r="W31" s="137"/>
      <c r="X31" s="152">
        <v>1.06</v>
      </c>
      <c r="Y31" s="152"/>
      <c r="Z31" s="153">
        <v>156</v>
      </c>
      <c r="AA31" s="153"/>
      <c r="AB31" s="154">
        <v>146.7</v>
      </c>
      <c r="AC31" s="154"/>
      <c r="AD31" s="155">
        <v>22893.9</v>
      </c>
      <c r="AE31" s="156"/>
      <c r="AF31" s="96">
        <v>118</v>
      </c>
    </row>
    <row r="32" spans="1:32" ht="18" customHeight="1">
      <c r="A32" s="173" t="s">
        <v>95</v>
      </c>
      <c r="B32" s="174"/>
      <c r="C32" s="175"/>
      <c r="D32" s="99" t="s">
        <v>0</v>
      </c>
      <c r="E32" s="99"/>
      <c r="F32" s="137" t="s">
        <v>96</v>
      </c>
      <c r="G32" s="137"/>
      <c r="H32" s="167"/>
      <c r="I32" s="164">
        <v>13.4</v>
      </c>
      <c r="J32" s="164"/>
      <c r="K32" s="96"/>
      <c r="L32" s="137" t="s">
        <v>97</v>
      </c>
      <c r="M32" s="137"/>
      <c r="N32" s="137"/>
      <c r="O32" s="169" t="s">
        <v>93</v>
      </c>
      <c r="P32" s="137"/>
      <c r="Q32" s="137"/>
      <c r="R32" s="137" t="s">
        <v>98</v>
      </c>
      <c r="S32" s="137"/>
      <c r="T32" s="137"/>
      <c r="U32" s="137" t="s">
        <v>99</v>
      </c>
      <c r="V32" s="137"/>
      <c r="W32" s="137"/>
      <c r="X32" s="152">
        <v>1.02</v>
      </c>
      <c r="Y32" s="152"/>
      <c r="Z32" s="153">
        <v>150.4</v>
      </c>
      <c r="AA32" s="153"/>
      <c r="AB32" s="154">
        <v>146.7</v>
      </c>
      <c r="AC32" s="154"/>
      <c r="AD32" s="155">
        <v>22066.1</v>
      </c>
      <c r="AE32" s="156"/>
      <c r="AF32" s="96">
        <v>108</v>
      </c>
    </row>
    <row r="33" spans="1:32" ht="18" customHeight="1">
      <c r="A33" s="173" t="s">
        <v>100</v>
      </c>
      <c r="B33" s="174"/>
      <c r="C33" s="175"/>
      <c r="D33" s="99" t="s">
        <v>0</v>
      </c>
      <c r="E33" s="99"/>
      <c r="F33" s="137" t="s">
        <v>101</v>
      </c>
      <c r="G33" s="137"/>
      <c r="H33" s="167"/>
      <c r="I33" s="164">
        <v>13.4</v>
      </c>
      <c r="J33" s="164"/>
      <c r="K33" s="96"/>
      <c r="L33" s="137" t="s">
        <v>86</v>
      </c>
      <c r="M33" s="137"/>
      <c r="N33" s="137"/>
      <c r="O33" s="169" t="s">
        <v>37</v>
      </c>
      <c r="P33" s="137"/>
      <c r="Q33" s="137"/>
      <c r="R33" s="137" t="s">
        <v>102</v>
      </c>
      <c r="S33" s="137"/>
      <c r="T33" s="137"/>
      <c r="U33" s="137" t="s">
        <v>103</v>
      </c>
      <c r="V33" s="137"/>
      <c r="W33" s="137"/>
      <c r="X33" s="152">
        <v>0.91</v>
      </c>
      <c r="Y33" s="152"/>
      <c r="Z33" s="153">
        <v>146.9</v>
      </c>
      <c r="AA33" s="153"/>
      <c r="AB33" s="154">
        <v>162.4</v>
      </c>
      <c r="AC33" s="154"/>
      <c r="AD33" s="155">
        <v>23869.6</v>
      </c>
      <c r="AE33" s="156"/>
      <c r="AF33" s="96">
        <v>117</v>
      </c>
    </row>
    <row r="34" spans="1:32" ht="18" customHeight="1">
      <c r="A34" s="173" t="s">
        <v>104</v>
      </c>
      <c r="B34" s="174"/>
      <c r="C34" s="175"/>
      <c r="D34" s="99" t="s">
        <v>0</v>
      </c>
      <c r="E34" s="99"/>
      <c r="F34" s="137" t="s">
        <v>101</v>
      </c>
      <c r="G34" s="137"/>
      <c r="H34" s="167"/>
      <c r="I34" s="164">
        <v>16</v>
      </c>
      <c r="J34" s="164"/>
      <c r="K34" s="96"/>
      <c r="L34" s="137" t="s">
        <v>86</v>
      </c>
      <c r="M34" s="137"/>
      <c r="N34" s="137"/>
      <c r="O34" s="169" t="s">
        <v>37</v>
      </c>
      <c r="P34" s="137"/>
      <c r="Q34" s="137"/>
      <c r="R34" s="137" t="s">
        <v>70</v>
      </c>
      <c r="S34" s="137"/>
      <c r="T34" s="137"/>
      <c r="U34" s="137" t="s">
        <v>105</v>
      </c>
      <c r="V34" s="137"/>
      <c r="W34" s="137"/>
      <c r="X34" s="152">
        <v>0.98</v>
      </c>
      <c r="Y34" s="152"/>
      <c r="Z34" s="153">
        <v>163.5</v>
      </c>
      <c r="AA34" s="153"/>
      <c r="AB34" s="154">
        <v>166.3</v>
      </c>
      <c r="AC34" s="154"/>
      <c r="AD34" s="155">
        <v>27188.9</v>
      </c>
      <c r="AE34" s="156"/>
      <c r="AF34" s="96">
        <v>132</v>
      </c>
    </row>
    <row r="35" spans="1:32" ht="18" customHeight="1">
      <c r="A35" s="130" t="s">
        <v>106</v>
      </c>
      <c r="B35" s="130"/>
      <c r="C35" s="130"/>
      <c r="D35" s="99" t="s">
        <v>2</v>
      </c>
      <c r="E35" s="99">
        <v>142</v>
      </c>
      <c r="F35" s="137" t="s">
        <v>107</v>
      </c>
      <c r="G35" s="137"/>
      <c r="H35" s="137"/>
      <c r="I35" s="172">
        <v>14.5</v>
      </c>
      <c r="J35" s="172"/>
      <c r="K35" s="172"/>
      <c r="L35" s="172" t="s">
        <v>86</v>
      </c>
      <c r="M35" s="172"/>
      <c r="N35" s="172"/>
      <c r="O35" s="137" t="s">
        <v>108</v>
      </c>
      <c r="P35" s="137"/>
      <c r="Q35" s="137"/>
      <c r="R35" s="137" t="s">
        <v>70</v>
      </c>
      <c r="S35" s="137"/>
      <c r="T35" s="137"/>
      <c r="U35" s="137" t="s">
        <v>109</v>
      </c>
      <c r="V35" s="137"/>
      <c r="W35" s="137"/>
      <c r="X35" s="152">
        <v>0.93</v>
      </c>
      <c r="Y35" s="152"/>
      <c r="Z35" s="153">
        <v>160.6</v>
      </c>
      <c r="AA35" s="153"/>
      <c r="AB35" s="154">
        <v>171.2</v>
      </c>
      <c r="AC35" s="154"/>
      <c r="AD35" s="155">
        <v>27497.7</v>
      </c>
      <c r="AE35" s="156"/>
      <c r="AF35" s="96">
        <v>134</v>
      </c>
    </row>
    <row r="36" spans="1:32" ht="18" customHeight="1">
      <c r="A36" s="130" t="s">
        <v>110</v>
      </c>
      <c r="B36" s="130"/>
      <c r="C36" s="130"/>
      <c r="D36" s="99" t="s">
        <v>2</v>
      </c>
      <c r="E36" s="99">
        <v>152</v>
      </c>
      <c r="F36" s="137" t="s">
        <v>107</v>
      </c>
      <c r="G36" s="137"/>
      <c r="H36" s="137"/>
      <c r="I36" s="137">
        <v>14.5</v>
      </c>
      <c r="J36" s="137"/>
      <c r="K36" s="137"/>
      <c r="L36" s="137" t="s">
        <v>86</v>
      </c>
      <c r="M36" s="137"/>
      <c r="N36" s="137"/>
      <c r="O36" s="137" t="s">
        <v>108</v>
      </c>
      <c r="P36" s="137"/>
      <c r="Q36" s="137"/>
      <c r="R36" s="137" t="s">
        <v>111</v>
      </c>
      <c r="S36" s="137"/>
      <c r="T36" s="137"/>
      <c r="U36" s="137" t="s">
        <v>112</v>
      </c>
      <c r="V36" s="137"/>
      <c r="W36" s="137"/>
      <c r="X36" s="170">
        <v>1</v>
      </c>
      <c r="Y36" s="171"/>
      <c r="Z36" s="153">
        <v>174.6</v>
      </c>
      <c r="AA36" s="153"/>
      <c r="AB36" s="154">
        <v>174.4</v>
      </c>
      <c r="AC36" s="154"/>
      <c r="AD36" s="155">
        <v>30462.4</v>
      </c>
      <c r="AE36" s="156"/>
      <c r="AF36" s="96">
        <v>141</v>
      </c>
    </row>
    <row r="37" spans="1:32" ht="18" customHeight="1">
      <c r="A37" s="130" t="s">
        <v>113</v>
      </c>
      <c r="B37" s="130"/>
      <c r="C37" s="130"/>
      <c r="D37" s="99" t="s">
        <v>0</v>
      </c>
      <c r="E37" s="99"/>
      <c r="F37" s="137" t="s">
        <v>114</v>
      </c>
      <c r="G37" s="137"/>
      <c r="H37" s="137"/>
      <c r="I37" s="137">
        <v>13.2</v>
      </c>
      <c r="J37" s="137"/>
      <c r="K37" s="137"/>
      <c r="L37" s="137" t="s">
        <v>115</v>
      </c>
      <c r="M37" s="137"/>
      <c r="N37" s="137"/>
      <c r="O37" s="167" t="s">
        <v>116</v>
      </c>
      <c r="P37" s="168"/>
      <c r="Q37" s="169"/>
      <c r="R37" s="137" t="s">
        <v>40</v>
      </c>
      <c r="S37" s="137"/>
      <c r="T37" s="137"/>
      <c r="U37" s="137" t="s">
        <v>80</v>
      </c>
      <c r="V37" s="137"/>
      <c r="W37" s="137"/>
      <c r="X37" s="152">
        <v>0.91</v>
      </c>
      <c r="Y37" s="152"/>
      <c r="Z37" s="153">
        <v>153.9</v>
      </c>
      <c r="AA37" s="153"/>
      <c r="AB37" s="154">
        <v>168.8</v>
      </c>
      <c r="AC37" s="154"/>
      <c r="AD37" s="155">
        <v>25979.1</v>
      </c>
      <c r="AE37" s="156"/>
      <c r="AF37" s="96">
        <v>125</v>
      </c>
    </row>
    <row r="38" spans="1:32" ht="18" customHeight="1">
      <c r="A38" s="130" t="s">
        <v>117</v>
      </c>
      <c r="B38" s="130"/>
      <c r="C38" s="130"/>
      <c r="D38" s="96" t="s">
        <v>1</v>
      </c>
      <c r="E38" s="96"/>
      <c r="F38" s="137" t="s">
        <v>114</v>
      </c>
      <c r="G38" s="137"/>
      <c r="H38" s="137"/>
      <c r="I38" s="165">
        <v>13.2</v>
      </c>
      <c r="J38" s="166"/>
      <c r="L38" s="137" t="s">
        <v>115</v>
      </c>
      <c r="M38" s="137"/>
      <c r="N38" s="137"/>
      <c r="O38" s="167" t="s">
        <v>116</v>
      </c>
      <c r="P38" s="168"/>
      <c r="Q38" s="169"/>
      <c r="R38" s="137" t="s">
        <v>70</v>
      </c>
      <c r="S38" s="137"/>
      <c r="T38" s="137"/>
      <c r="U38" s="137" t="s">
        <v>105</v>
      </c>
      <c r="V38" s="137"/>
      <c r="W38" s="137"/>
      <c r="X38" s="152">
        <v>0.93</v>
      </c>
      <c r="Y38" s="152"/>
      <c r="Z38" s="153">
        <v>158.6</v>
      </c>
      <c r="AA38" s="153"/>
      <c r="AB38" s="154">
        <v>171.1</v>
      </c>
      <c r="AC38" s="154"/>
      <c r="AD38" s="155">
        <v>27142.3</v>
      </c>
      <c r="AE38" s="156"/>
      <c r="AF38" s="96">
        <v>128</v>
      </c>
    </row>
    <row r="39" spans="1:32" ht="18" customHeight="1">
      <c r="A39" s="130" t="s">
        <v>118</v>
      </c>
      <c r="B39" s="130"/>
      <c r="C39" s="130"/>
      <c r="D39" s="96" t="s">
        <v>1</v>
      </c>
      <c r="E39" s="96"/>
      <c r="F39" s="137" t="s">
        <v>119</v>
      </c>
      <c r="G39" s="137"/>
      <c r="H39" s="137"/>
      <c r="I39" s="137">
        <v>14.4</v>
      </c>
      <c r="J39" s="137"/>
      <c r="K39" s="137"/>
      <c r="L39" s="137" t="s">
        <v>86</v>
      </c>
      <c r="M39" s="137"/>
      <c r="N39" s="137"/>
      <c r="O39" s="137" t="s">
        <v>116</v>
      </c>
      <c r="P39" s="137"/>
      <c r="Q39" s="137"/>
      <c r="R39" s="137" t="s">
        <v>120</v>
      </c>
      <c r="S39" s="137"/>
      <c r="T39" s="137"/>
      <c r="U39" s="137" t="s">
        <v>121</v>
      </c>
      <c r="V39" s="137"/>
      <c r="W39" s="137"/>
      <c r="X39" s="152">
        <v>1.01</v>
      </c>
      <c r="Y39" s="152"/>
      <c r="Z39" s="153">
        <v>175.1</v>
      </c>
      <c r="AA39" s="153"/>
      <c r="AB39" s="154">
        <v>173.9</v>
      </c>
      <c r="AC39" s="154"/>
      <c r="AD39" s="155">
        <v>30454.6</v>
      </c>
      <c r="AE39" s="156"/>
      <c r="AF39" s="96">
        <v>148</v>
      </c>
    </row>
    <row r="40" spans="1:32" ht="18" customHeight="1">
      <c r="A40" s="130" t="s">
        <v>122</v>
      </c>
      <c r="B40" s="130"/>
      <c r="C40" s="130"/>
      <c r="D40" s="96" t="s">
        <v>1</v>
      </c>
      <c r="E40" s="96"/>
      <c r="F40" s="137" t="s">
        <v>119</v>
      </c>
      <c r="G40" s="137"/>
      <c r="H40" s="137"/>
      <c r="I40" s="137">
        <v>14.4</v>
      </c>
      <c r="J40" s="137"/>
      <c r="K40" s="137"/>
      <c r="L40" s="137" t="s">
        <v>86</v>
      </c>
      <c r="M40" s="137"/>
      <c r="N40" s="137"/>
      <c r="O40" s="137" t="s">
        <v>116</v>
      </c>
      <c r="P40" s="137"/>
      <c r="Q40" s="137"/>
      <c r="R40" s="137" t="s">
        <v>70</v>
      </c>
      <c r="S40" s="137"/>
      <c r="T40" s="137"/>
      <c r="U40" s="137" t="s">
        <v>105</v>
      </c>
      <c r="V40" s="137"/>
      <c r="W40" s="137"/>
      <c r="X40" s="152">
        <v>0.93</v>
      </c>
      <c r="Y40" s="152"/>
      <c r="Z40" s="153">
        <v>161.1</v>
      </c>
      <c r="AA40" s="153"/>
      <c r="AB40" s="154">
        <v>173.8</v>
      </c>
      <c r="AC40" s="154"/>
      <c r="AD40" s="155">
        <v>28012.3</v>
      </c>
      <c r="AE40" s="156"/>
      <c r="AF40" s="96">
        <v>142</v>
      </c>
    </row>
    <row r="41" spans="1:32" ht="18" customHeight="1">
      <c r="A41" s="130" t="s">
        <v>123</v>
      </c>
      <c r="B41" s="130"/>
      <c r="C41" s="130"/>
      <c r="D41" s="96" t="s">
        <v>1</v>
      </c>
      <c r="E41" s="96"/>
      <c r="F41" s="137" t="s">
        <v>124</v>
      </c>
      <c r="G41" s="137"/>
      <c r="H41" s="137"/>
      <c r="I41" s="137">
        <v>14.5</v>
      </c>
      <c r="J41" s="137"/>
      <c r="K41" s="137"/>
      <c r="L41" s="137" t="s">
        <v>86</v>
      </c>
      <c r="M41" s="137"/>
      <c r="N41" s="137"/>
      <c r="O41" s="137" t="s">
        <v>125</v>
      </c>
      <c r="P41" s="137"/>
      <c r="Q41" s="137"/>
      <c r="R41" s="137" t="s">
        <v>111</v>
      </c>
      <c r="S41" s="137"/>
      <c r="T41" s="137"/>
      <c r="U41" s="137" t="s">
        <v>121</v>
      </c>
      <c r="V41" s="137"/>
      <c r="W41" s="137"/>
      <c r="X41" s="152">
        <v>0.91</v>
      </c>
      <c r="Y41" s="152"/>
      <c r="Z41" s="153">
        <v>175.5</v>
      </c>
      <c r="AA41" s="153"/>
      <c r="AB41" s="154">
        <v>192.2</v>
      </c>
      <c r="AC41" s="154"/>
      <c r="AD41" s="155">
        <v>33734</v>
      </c>
      <c r="AE41" s="156"/>
      <c r="AF41" s="96">
        <v>164</v>
      </c>
    </row>
    <row r="42" spans="1:32" ht="18" customHeight="1">
      <c r="A42" s="130" t="s">
        <v>126</v>
      </c>
      <c r="B42" s="130"/>
      <c r="C42" s="130"/>
      <c r="D42" s="96" t="s">
        <v>1</v>
      </c>
      <c r="E42" s="96"/>
      <c r="F42" s="137" t="s">
        <v>124</v>
      </c>
      <c r="G42" s="137"/>
      <c r="H42" s="137"/>
      <c r="I42" s="137">
        <v>14.5</v>
      </c>
      <c r="J42" s="137"/>
      <c r="K42" s="137"/>
      <c r="L42" s="137" t="s">
        <v>86</v>
      </c>
      <c r="M42" s="137"/>
      <c r="N42" s="137"/>
      <c r="O42" s="137" t="s">
        <v>127</v>
      </c>
      <c r="P42" s="137"/>
      <c r="Q42" s="137"/>
      <c r="R42" s="137" t="s">
        <v>111</v>
      </c>
      <c r="S42" s="137"/>
      <c r="T42" s="137"/>
      <c r="U42" s="137" t="s">
        <v>112</v>
      </c>
      <c r="V42" s="137"/>
      <c r="W42" s="137"/>
      <c r="X42" s="152">
        <v>0.92</v>
      </c>
      <c r="Y42" s="152"/>
      <c r="Z42" s="153">
        <v>174.6</v>
      </c>
      <c r="AA42" s="153"/>
      <c r="AB42" s="154">
        <v>189.7</v>
      </c>
      <c r="AC42" s="154"/>
      <c r="AD42" s="155">
        <v>33136.3</v>
      </c>
      <c r="AE42" s="156"/>
      <c r="AF42" s="96">
        <v>160</v>
      </c>
    </row>
    <row r="43" spans="1:32" ht="18" customHeight="1">
      <c r="A43" s="130" t="s">
        <v>128</v>
      </c>
      <c r="B43" s="130"/>
      <c r="C43" s="130"/>
      <c r="D43" s="96" t="s">
        <v>1</v>
      </c>
      <c r="E43" s="96"/>
      <c r="F43" s="137" t="s">
        <v>129</v>
      </c>
      <c r="G43" s="137"/>
      <c r="H43" s="137"/>
      <c r="I43" s="137">
        <v>15</v>
      </c>
      <c r="J43" s="137"/>
      <c r="K43" s="137"/>
      <c r="L43" s="137" t="s">
        <v>130</v>
      </c>
      <c r="M43" s="137"/>
      <c r="N43" s="137"/>
      <c r="O43" s="137" t="s">
        <v>131</v>
      </c>
      <c r="P43" s="137"/>
      <c r="Q43" s="137"/>
      <c r="R43" s="137" t="s">
        <v>132</v>
      </c>
      <c r="S43" s="137"/>
      <c r="T43" s="137"/>
      <c r="U43" s="137" t="s">
        <v>133</v>
      </c>
      <c r="V43" s="137"/>
      <c r="W43" s="137"/>
      <c r="X43" s="152">
        <v>0.85</v>
      </c>
      <c r="Y43" s="152"/>
      <c r="Z43" s="153">
        <v>212</v>
      </c>
      <c r="AA43" s="153"/>
      <c r="AB43" s="154">
        <v>180</v>
      </c>
      <c r="AC43" s="154"/>
      <c r="AD43" s="155">
        <v>38236.3</v>
      </c>
      <c r="AE43" s="156"/>
      <c r="AF43" s="96">
        <v>195</v>
      </c>
    </row>
    <row r="44" spans="1:32" ht="18" customHeight="1">
      <c r="A44" s="130" t="s">
        <v>134</v>
      </c>
      <c r="B44" s="130"/>
      <c r="C44" s="130"/>
      <c r="D44" s="96" t="s">
        <v>3</v>
      </c>
      <c r="E44" s="96">
        <f>22.3*2</f>
        <v>44.6</v>
      </c>
      <c r="F44" s="137" t="s">
        <v>135</v>
      </c>
      <c r="G44" s="137"/>
      <c r="H44" s="137"/>
      <c r="I44" s="137">
        <v>12.5</v>
      </c>
      <c r="J44" s="137"/>
      <c r="K44" s="137"/>
      <c r="L44" s="137" t="s">
        <v>136</v>
      </c>
      <c r="M44" s="137"/>
      <c r="N44" s="137"/>
      <c r="O44" s="137" t="s">
        <v>137</v>
      </c>
      <c r="P44" s="137"/>
      <c r="Q44" s="137"/>
      <c r="R44" s="137" t="s">
        <v>93</v>
      </c>
      <c r="S44" s="137"/>
      <c r="T44" s="137"/>
      <c r="U44" s="137" t="s">
        <v>138</v>
      </c>
      <c r="V44" s="137"/>
      <c r="W44" s="137"/>
      <c r="X44" s="152">
        <v>1.45</v>
      </c>
      <c r="Y44" s="152"/>
      <c r="Z44" s="153">
        <v>108.9</v>
      </c>
      <c r="AA44" s="153"/>
      <c r="AB44" s="154">
        <v>75.1</v>
      </c>
      <c r="AC44" s="154"/>
      <c r="AD44" s="155">
        <v>8178.2</v>
      </c>
      <c r="AE44" s="156"/>
      <c r="AF44" s="96">
        <v>42</v>
      </c>
    </row>
    <row r="45" spans="1:32" ht="18" customHeight="1">
      <c r="A45" s="130" t="s">
        <v>139</v>
      </c>
      <c r="B45" s="130"/>
      <c r="C45" s="130"/>
      <c r="D45" s="96" t="s">
        <v>3</v>
      </c>
      <c r="E45" s="96"/>
      <c r="F45" s="137" t="s">
        <v>140</v>
      </c>
      <c r="G45" s="137"/>
      <c r="H45" s="137"/>
      <c r="I45" s="137">
        <v>19</v>
      </c>
      <c r="J45" s="137"/>
      <c r="K45" s="137"/>
      <c r="L45" s="137" t="s">
        <v>141</v>
      </c>
      <c r="M45" s="137"/>
      <c r="N45" s="137"/>
      <c r="O45" s="137" t="s">
        <v>137</v>
      </c>
      <c r="P45" s="137"/>
      <c r="Q45" s="137"/>
      <c r="R45" s="137" t="s">
        <v>142</v>
      </c>
      <c r="S45" s="137"/>
      <c r="T45" s="137"/>
      <c r="U45" s="137" t="s">
        <v>143</v>
      </c>
      <c r="V45" s="137"/>
      <c r="W45" s="137"/>
      <c r="X45" s="152">
        <v>1.369</v>
      </c>
      <c r="Y45" s="152"/>
      <c r="Z45" s="153">
        <v>148.5</v>
      </c>
      <c r="AA45" s="153"/>
      <c r="AB45" s="154">
        <v>108.2</v>
      </c>
      <c r="AC45" s="154"/>
      <c r="AD45" s="155" t="s">
        <v>144</v>
      </c>
      <c r="AE45" s="156"/>
      <c r="AF45" s="96">
        <v>68</v>
      </c>
    </row>
    <row r="46" spans="1:32" ht="18" customHeight="1">
      <c r="A46" s="130" t="s">
        <v>145</v>
      </c>
      <c r="B46" s="130"/>
      <c r="C46" s="130"/>
      <c r="D46" s="96" t="s">
        <v>3</v>
      </c>
      <c r="E46" s="96">
        <v>57</v>
      </c>
      <c r="F46" s="137" t="s">
        <v>146</v>
      </c>
      <c r="G46" s="137"/>
      <c r="H46" s="137"/>
      <c r="I46" s="137">
        <v>16</v>
      </c>
      <c r="J46" s="137"/>
      <c r="K46" s="137"/>
      <c r="L46" s="137" t="s">
        <v>141</v>
      </c>
      <c r="M46" s="137"/>
      <c r="N46" s="137"/>
      <c r="O46" s="137" t="s">
        <v>137</v>
      </c>
      <c r="P46" s="137"/>
      <c r="Q46" s="137"/>
      <c r="R46" s="137" t="s">
        <v>147</v>
      </c>
      <c r="S46" s="137"/>
      <c r="T46" s="137"/>
      <c r="U46" s="137" t="s">
        <v>148</v>
      </c>
      <c r="V46" s="137"/>
      <c r="W46" s="137"/>
      <c r="X46" s="152">
        <v>1.124</v>
      </c>
      <c r="Y46" s="152"/>
      <c r="Z46" s="153">
        <v>96.4</v>
      </c>
      <c r="AA46" s="153"/>
      <c r="AB46" s="154">
        <v>85.4</v>
      </c>
      <c r="AC46" s="154"/>
      <c r="AD46" s="155">
        <v>8240</v>
      </c>
      <c r="AE46" s="156"/>
      <c r="AF46" s="96">
        <v>52</v>
      </c>
    </row>
    <row r="47" spans="1:32" ht="17.25" customHeight="1">
      <c r="A47" s="130" t="s">
        <v>149</v>
      </c>
      <c r="B47" s="130"/>
      <c r="C47" s="130"/>
      <c r="D47" s="96" t="s">
        <v>3</v>
      </c>
      <c r="E47" s="96">
        <v>167</v>
      </c>
      <c r="F47" s="137" t="s">
        <v>150</v>
      </c>
      <c r="G47" s="137"/>
      <c r="H47" s="137"/>
      <c r="I47" s="164">
        <v>25.5</v>
      </c>
      <c r="J47" s="164"/>
      <c r="K47" s="108"/>
      <c r="L47" s="137" t="s">
        <v>151</v>
      </c>
      <c r="M47" s="137"/>
      <c r="N47" s="137"/>
      <c r="O47" s="137" t="s">
        <v>137</v>
      </c>
      <c r="P47" s="137"/>
      <c r="Q47" s="137"/>
      <c r="R47" s="137" t="s">
        <v>152</v>
      </c>
      <c r="S47" s="137"/>
      <c r="T47" s="137"/>
      <c r="U47" s="137" t="s">
        <v>153</v>
      </c>
      <c r="V47" s="137"/>
      <c r="W47" s="137"/>
      <c r="X47" s="162">
        <v>0.84</v>
      </c>
      <c r="Y47" s="163"/>
      <c r="Z47" s="138">
        <v>164.8</v>
      </c>
      <c r="AA47" s="139"/>
      <c r="AB47" s="158">
        <v>194.7</v>
      </c>
      <c r="AC47" s="159"/>
      <c r="AD47" s="160">
        <v>32097.5</v>
      </c>
      <c r="AE47" s="161"/>
      <c r="AF47" s="96">
        <v>148</v>
      </c>
    </row>
    <row r="48" spans="1:32" ht="18" customHeight="1">
      <c r="A48" s="130" t="s">
        <v>154</v>
      </c>
      <c r="B48" s="130"/>
      <c r="C48" s="130"/>
      <c r="D48" s="96" t="s">
        <v>3</v>
      </c>
      <c r="E48" s="96">
        <v>169</v>
      </c>
      <c r="F48" s="137" t="s">
        <v>150</v>
      </c>
      <c r="G48" s="137"/>
      <c r="H48" s="137"/>
      <c r="I48" s="157">
        <v>25.5</v>
      </c>
      <c r="J48" s="157"/>
      <c r="K48" s="157"/>
      <c r="L48" s="137" t="s">
        <v>151</v>
      </c>
      <c r="M48" s="137"/>
      <c r="N48" s="137"/>
      <c r="O48" s="137" t="s">
        <v>137</v>
      </c>
      <c r="P48" s="137"/>
      <c r="Q48" s="137"/>
      <c r="R48" s="137" t="s">
        <v>155</v>
      </c>
      <c r="S48" s="137"/>
      <c r="T48" s="137"/>
      <c r="U48" s="137" t="s">
        <v>156</v>
      </c>
      <c r="V48" s="137"/>
      <c r="W48" s="137"/>
      <c r="X48" s="152">
        <v>0.86</v>
      </c>
      <c r="Y48" s="152"/>
      <c r="Z48" s="153">
        <v>167</v>
      </c>
      <c r="AA48" s="153"/>
      <c r="AB48" s="154">
        <v>195.1</v>
      </c>
      <c r="AC48" s="154"/>
      <c r="AD48" s="155">
        <v>32584.3</v>
      </c>
      <c r="AE48" s="156"/>
      <c r="AF48" s="96">
        <v>151</v>
      </c>
    </row>
    <row r="49" spans="1:32" ht="18" customHeight="1">
      <c r="A49" s="130" t="s">
        <v>157</v>
      </c>
      <c r="B49" s="130"/>
      <c r="C49" s="130"/>
      <c r="D49" s="96" t="s">
        <v>3</v>
      </c>
      <c r="E49" s="96">
        <v>173</v>
      </c>
      <c r="F49" s="137" t="s">
        <v>158</v>
      </c>
      <c r="G49" s="137"/>
      <c r="H49" s="137"/>
      <c r="I49" s="157">
        <v>27.5</v>
      </c>
      <c r="J49" s="157"/>
      <c r="K49" s="157"/>
      <c r="L49" s="137" t="s">
        <v>127</v>
      </c>
      <c r="M49" s="137"/>
      <c r="N49" s="137"/>
      <c r="O49" s="137" t="s">
        <v>137</v>
      </c>
      <c r="P49" s="137"/>
      <c r="Q49" s="137"/>
      <c r="R49" s="137" t="s">
        <v>155</v>
      </c>
      <c r="S49" s="137"/>
      <c r="T49" s="137"/>
      <c r="U49" s="137" t="s">
        <v>156</v>
      </c>
      <c r="V49" s="137"/>
      <c r="W49" s="137"/>
      <c r="X49" s="152">
        <v>0.88</v>
      </c>
      <c r="Y49" s="152"/>
      <c r="Z49" s="153">
        <v>171</v>
      </c>
      <c r="AA49" s="153"/>
      <c r="AB49" s="154">
        <v>194.9</v>
      </c>
      <c r="AC49" s="154"/>
      <c r="AD49" s="155">
        <v>33335</v>
      </c>
      <c r="AE49" s="156"/>
      <c r="AF49" s="96">
        <v>150</v>
      </c>
    </row>
    <row r="50" spans="1:32" ht="18" customHeight="1">
      <c r="A50" s="130" t="s">
        <v>159</v>
      </c>
      <c r="B50" s="130"/>
      <c r="C50" s="130"/>
      <c r="D50" s="96" t="s">
        <v>3</v>
      </c>
      <c r="E50" s="96">
        <v>177</v>
      </c>
      <c r="F50" s="137" t="s">
        <v>158</v>
      </c>
      <c r="G50" s="137"/>
      <c r="H50" s="137"/>
      <c r="I50" s="137">
        <v>27.5</v>
      </c>
      <c r="J50" s="137"/>
      <c r="K50" s="137"/>
      <c r="L50" s="137" t="s">
        <v>151</v>
      </c>
      <c r="M50" s="137"/>
      <c r="N50" s="137"/>
      <c r="O50" s="137" t="s">
        <v>137</v>
      </c>
      <c r="P50" s="137"/>
      <c r="Q50" s="137"/>
      <c r="R50" s="137" t="s">
        <v>160</v>
      </c>
      <c r="S50" s="137"/>
      <c r="T50" s="137"/>
      <c r="U50" s="137" t="s">
        <v>51</v>
      </c>
      <c r="V50" s="137"/>
      <c r="W50" s="137"/>
      <c r="X50" s="152">
        <v>0.9</v>
      </c>
      <c r="Y50" s="152"/>
      <c r="Z50" s="153">
        <v>175.1</v>
      </c>
      <c r="AA50" s="153"/>
      <c r="AB50" s="154">
        <v>195.1</v>
      </c>
      <c r="AC50" s="154"/>
      <c r="AD50" s="155">
        <v>34160.9</v>
      </c>
      <c r="AE50" s="156"/>
      <c r="AF50" s="96">
        <v>153</v>
      </c>
    </row>
    <row r="51" spans="1:32" ht="18" customHeight="1">
      <c r="A51" s="130" t="s">
        <v>161</v>
      </c>
      <c r="B51" s="130"/>
      <c r="C51" s="130"/>
      <c r="D51" s="96" t="s">
        <v>3</v>
      </c>
      <c r="E51" s="96"/>
      <c r="F51" s="137" t="s">
        <v>162</v>
      </c>
      <c r="G51" s="137"/>
      <c r="H51" s="137"/>
      <c r="I51" s="137">
        <v>37.5</v>
      </c>
      <c r="J51" s="137"/>
      <c r="K51" s="137"/>
      <c r="L51" s="137" t="s">
        <v>125</v>
      </c>
      <c r="M51" s="137"/>
      <c r="N51" s="137"/>
      <c r="O51" s="137" t="s">
        <v>137</v>
      </c>
      <c r="P51" s="137"/>
      <c r="Q51" s="137"/>
      <c r="R51" s="137" t="s">
        <v>163</v>
      </c>
      <c r="S51" s="137"/>
      <c r="T51" s="137"/>
      <c r="U51" s="137" t="s">
        <v>164</v>
      </c>
      <c r="V51" s="137"/>
      <c r="W51" s="137"/>
      <c r="X51" s="152">
        <v>1.07</v>
      </c>
      <c r="Y51" s="152"/>
      <c r="Z51" s="153">
        <v>194.7</v>
      </c>
      <c r="AA51" s="153"/>
      <c r="AB51" s="154">
        <v>181.4</v>
      </c>
      <c r="AC51" s="154"/>
      <c r="AD51" s="155">
        <v>35330</v>
      </c>
      <c r="AE51" s="156"/>
      <c r="AF51" s="96">
        <v>168</v>
      </c>
    </row>
    <row r="52" spans="1:32" ht="18" customHeight="1">
      <c r="A52" s="130" t="s">
        <v>165</v>
      </c>
      <c r="B52" s="130"/>
      <c r="C52" s="130"/>
      <c r="D52" s="96" t="s">
        <v>3</v>
      </c>
      <c r="E52" s="96">
        <f>67.5*2</f>
        <v>135</v>
      </c>
      <c r="F52" s="137" t="s">
        <v>166</v>
      </c>
      <c r="G52" s="137"/>
      <c r="H52" s="137"/>
      <c r="I52" s="137">
        <v>36</v>
      </c>
      <c r="J52" s="137"/>
      <c r="K52" s="137"/>
      <c r="L52" s="137" t="s">
        <v>167</v>
      </c>
      <c r="M52" s="137"/>
      <c r="N52" s="137"/>
      <c r="O52" s="137" t="s">
        <v>137</v>
      </c>
      <c r="P52" s="137"/>
      <c r="Q52" s="137"/>
      <c r="R52" s="137" t="s">
        <v>168</v>
      </c>
      <c r="S52" s="137"/>
      <c r="T52" s="137"/>
      <c r="U52" s="137" t="s">
        <v>169</v>
      </c>
      <c r="V52" s="137"/>
      <c r="W52" s="137"/>
      <c r="X52" s="152">
        <v>1.26</v>
      </c>
      <c r="Y52" s="152"/>
      <c r="Z52" s="153">
        <v>185</v>
      </c>
      <c r="AA52" s="153"/>
      <c r="AB52" s="154">
        <v>147</v>
      </c>
      <c r="AC52" s="154"/>
      <c r="AD52" s="155">
        <v>34161</v>
      </c>
      <c r="AE52" s="156"/>
      <c r="AF52" s="96">
        <v>123</v>
      </c>
    </row>
    <row r="53" spans="1:32" ht="18" customHeight="1">
      <c r="A53" s="130" t="s">
        <v>170</v>
      </c>
      <c r="B53" s="130"/>
      <c r="C53" s="130"/>
      <c r="D53" s="96" t="s">
        <v>3</v>
      </c>
      <c r="E53" s="96">
        <f>128*2</f>
        <v>256</v>
      </c>
      <c r="F53" s="137" t="s">
        <v>171</v>
      </c>
      <c r="G53" s="137"/>
      <c r="H53" s="137"/>
      <c r="I53" s="137">
        <v>37.8</v>
      </c>
      <c r="J53" s="137"/>
      <c r="K53" s="137"/>
      <c r="L53" s="137" t="s">
        <v>172</v>
      </c>
      <c r="M53" s="137"/>
      <c r="N53" s="137"/>
      <c r="O53" s="137" t="s">
        <v>137</v>
      </c>
      <c r="P53" s="137"/>
      <c r="Q53" s="137"/>
      <c r="R53" s="137" t="s">
        <v>163</v>
      </c>
      <c r="S53" s="137"/>
      <c r="T53" s="137"/>
      <c r="U53" s="137" t="s">
        <v>173</v>
      </c>
      <c r="V53" s="137"/>
      <c r="W53" s="137"/>
      <c r="X53" s="152">
        <v>0.827</v>
      </c>
      <c r="Y53" s="152"/>
      <c r="Z53" s="153">
        <v>207</v>
      </c>
      <c r="AA53" s="153"/>
      <c r="AB53" s="154">
        <v>250.6</v>
      </c>
      <c r="AC53" s="154"/>
      <c r="AD53" s="155">
        <v>51938</v>
      </c>
      <c r="AE53" s="156"/>
      <c r="AF53" s="96">
        <v>0</v>
      </c>
    </row>
    <row r="54" spans="1:32" ht="18" customHeight="1">
      <c r="A54" s="130" t="s">
        <v>174</v>
      </c>
      <c r="B54" s="130"/>
      <c r="C54" s="130"/>
      <c r="D54" s="96" t="s">
        <v>3</v>
      </c>
      <c r="E54" s="96">
        <f>323*2</f>
        <v>646</v>
      </c>
      <c r="F54" s="137" t="s">
        <v>175</v>
      </c>
      <c r="G54" s="137"/>
      <c r="H54" s="137"/>
      <c r="I54" s="137">
        <v>55</v>
      </c>
      <c r="J54" s="137"/>
      <c r="K54" s="137"/>
      <c r="L54" s="137" t="s">
        <v>176</v>
      </c>
      <c r="M54" s="137"/>
      <c r="N54" s="137"/>
      <c r="O54" s="137" t="s">
        <v>137</v>
      </c>
      <c r="P54" s="137"/>
      <c r="Q54" s="137"/>
      <c r="R54" s="137" t="s">
        <v>177</v>
      </c>
      <c r="S54" s="137"/>
      <c r="T54" s="137"/>
      <c r="U54" s="137" t="s">
        <v>178</v>
      </c>
      <c r="V54" s="137"/>
      <c r="W54" s="137"/>
      <c r="X54" s="152"/>
      <c r="Y54" s="152"/>
      <c r="Z54" s="153"/>
      <c r="AA54" s="153"/>
      <c r="AB54" s="154"/>
      <c r="AC54" s="154"/>
      <c r="AD54" s="155"/>
      <c r="AE54" s="156"/>
      <c r="AF54" s="96"/>
    </row>
    <row r="55" spans="1:32" ht="18" customHeight="1">
      <c r="A55" s="130" t="s">
        <v>179</v>
      </c>
      <c r="B55" s="130"/>
      <c r="C55" s="130"/>
      <c r="D55" s="96" t="s">
        <v>3</v>
      </c>
      <c r="E55" s="96">
        <f>599*2</f>
        <v>1198</v>
      </c>
      <c r="F55" s="137" t="s">
        <v>180</v>
      </c>
      <c r="G55" s="137"/>
      <c r="H55" s="137"/>
      <c r="I55" s="137">
        <v>40</v>
      </c>
      <c r="J55" s="137"/>
      <c r="K55" s="137"/>
      <c r="L55" s="137" t="s">
        <v>169</v>
      </c>
      <c r="M55" s="137"/>
      <c r="N55" s="137"/>
      <c r="O55" s="137" t="s">
        <v>137</v>
      </c>
      <c r="P55" s="137"/>
      <c r="Q55" s="137"/>
      <c r="R55" s="137" t="s">
        <v>181</v>
      </c>
      <c r="S55" s="137"/>
      <c r="T55" s="137"/>
      <c r="U55" s="137" t="s">
        <v>182</v>
      </c>
      <c r="V55" s="137"/>
      <c r="W55" s="137"/>
      <c r="X55" s="152">
        <v>0.477</v>
      </c>
      <c r="Y55" s="152"/>
      <c r="Z55" s="153">
        <v>330.8</v>
      </c>
      <c r="AA55" s="153"/>
      <c r="AB55" s="154">
        <v>691.9</v>
      </c>
      <c r="AC55" s="154"/>
      <c r="AD55" s="155">
        <v>228500</v>
      </c>
      <c r="AE55" s="156"/>
      <c r="AF55" s="96">
        <v>0</v>
      </c>
    </row>
    <row r="56" spans="1:32" ht="18" customHeight="1">
      <c r="A56" s="130" t="s">
        <v>183</v>
      </c>
      <c r="B56" s="130"/>
      <c r="C56" s="130"/>
      <c r="D56" s="96" t="s">
        <v>3</v>
      </c>
      <c r="E56" s="96">
        <f>1580*2</f>
        <v>3160</v>
      </c>
      <c r="F56" s="137" t="s">
        <v>184</v>
      </c>
      <c r="G56" s="137"/>
      <c r="H56" s="137"/>
      <c r="I56" s="137">
        <v>38</v>
      </c>
      <c r="J56" s="137"/>
      <c r="K56" s="137"/>
      <c r="L56" s="137" t="s">
        <v>185</v>
      </c>
      <c r="M56" s="137"/>
      <c r="N56" s="137"/>
      <c r="O56" s="137" t="s">
        <v>137</v>
      </c>
      <c r="P56" s="137"/>
      <c r="Q56" s="137"/>
      <c r="R56" s="137" t="s">
        <v>186</v>
      </c>
      <c r="S56" s="137"/>
      <c r="T56" s="137"/>
      <c r="U56" s="137" t="s">
        <v>187</v>
      </c>
      <c r="V56" s="137"/>
      <c r="W56" s="137"/>
      <c r="X56" s="152">
        <v>0.298</v>
      </c>
      <c r="Y56" s="152"/>
      <c r="Z56" s="153">
        <v>422.8</v>
      </c>
      <c r="AA56" s="153"/>
      <c r="AB56" s="154">
        <v>1419</v>
      </c>
      <c r="AC56" s="154"/>
      <c r="AD56" s="155">
        <v>600000</v>
      </c>
      <c r="AE56" s="156"/>
      <c r="AF56" s="96" t="s">
        <v>144</v>
      </c>
    </row>
    <row r="57" spans="1:23" ht="18" customHeight="1">
      <c r="A57" s="104"/>
      <c r="B57" s="104"/>
      <c r="C57" s="104"/>
      <c r="D57" s="105"/>
      <c r="E57" s="105"/>
      <c r="F57" s="105"/>
      <c r="G57" s="105"/>
      <c r="H57" s="105"/>
      <c r="I57" s="109"/>
      <c r="J57" s="109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1:23" ht="18" customHeight="1">
      <c r="A58" s="104"/>
      <c r="B58" s="104"/>
      <c r="C58" s="104"/>
      <c r="D58" s="105"/>
      <c r="E58" s="105"/>
      <c r="F58" s="105"/>
      <c r="G58" s="105"/>
      <c r="H58" s="105"/>
      <c r="I58" s="109"/>
      <c r="J58" s="109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1:23" ht="18" customHeight="1">
      <c r="A59" s="104"/>
      <c r="B59" s="104"/>
      <c r="C59" s="104"/>
      <c r="D59" s="105"/>
      <c r="E59" s="105"/>
      <c r="F59" s="105"/>
      <c r="G59" s="105"/>
      <c r="H59" s="105"/>
      <c r="I59" s="109"/>
      <c r="J59" s="109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1:23" ht="18" customHeight="1">
      <c r="A60" s="104"/>
      <c r="B60" s="104"/>
      <c r="C60" s="104"/>
      <c r="D60" s="105"/>
      <c r="E60" s="105"/>
      <c r="F60" s="105"/>
      <c r="G60" s="105"/>
      <c r="H60" s="105"/>
      <c r="I60" s="109"/>
      <c r="J60" s="109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23" ht="18" customHeight="1">
      <c r="A61" s="104"/>
      <c r="B61" s="104"/>
      <c r="C61" s="104"/>
      <c r="D61" s="105"/>
      <c r="E61" s="105"/>
      <c r="F61" s="105"/>
      <c r="G61" s="105"/>
      <c r="H61" s="105"/>
      <c r="I61" s="109"/>
      <c r="J61" s="109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</row>
    <row r="62" spans="1:23" ht="18" customHeight="1">
      <c r="A62" s="151"/>
      <c r="B62" s="151"/>
      <c r="C62" s="151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</row>
    <row r="63" spans="1:23" ht="18" customHeight="1">
      <c r="A63" s="151"/>
      <c r="B63" s="151"/>
      <c r="C63" s="151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</row>
    <row r="64" spans="1:23" ht="18" customHeight="1">
      <c r="A64" s="151"/>
      <c r="B64" s="151"/>
      <c r="C64" s="151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</row>
    <row r="65" spans="1:23" ht="18" customHeight="1">
      <c r="A65" s="151"/>
      <c r="B65" s="151"/>
      <c r="C65" s="15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</row>
    <row r="66" spans="1:23" ht="18" customHeight="1">
      <c r="A66" s="151"/>
      <c r="B66" s="151"/>
      <c r="C66" s="151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</row>
    <row r="67" spans="1:23" ht="18" customHeight="1">
      <c r="A67" s="151"/>
      <c r="B67" s="151"/>
      <c r="C67" s="15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</row>
    <row r="68" spans="1:23" ht="18" customHeight="1">
      <c r="A68" s="151"/>
      <c r="B68" s="151"/>
      <c r="C68" s="15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</row>
    <row r="69" spans="1:23" ht="18" customHeight="1">
      <c r="A69" s="151"/>
      <c r="B69" s="151"/>
      <c r="C69" s="15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</row>
    <row r="70" spans="1:23" ht="18" customHeight="1">
      <c r="A70" s="151"/>
      <c r="B70" s="151"/>
      <c r="C70" s="15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</row>
    <row r="71" spans="1:23" ht="18" customHeight="1">
      <c r="A71" s="151"/>
      <c r="B71" s="151"/>
      <c r="C71" s="151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</row>
    <row r="72" spans="1:23" ht="18" customHeight="1">
      <c r="A72" s="151"/>
      <c r="B72" s="151"/>
      <c r="C72" s="151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</row>
    <row r="73" spans="1:23" ht="18" customHeight="1">
      <c r="A73" s="151"/>
      <c r="B73" s="151"/>
      <c r="C73" s="151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</row>
    <row r="74" spans="1:23" ht="18" customHeight="1">
      <c r="A74" s="151"/>
      <c r="B74" s="151"/>
      <c r="C74" s="151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</row>
    <row r="75" spans="1:23" ht="18" customHeight="1">
      <c r="A75" s="151"/>
      <c r="B75" s="151"/>
      <c r="C75" s="151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</row>
    <row r="76" spans="1:23" ht="18" customHeight="1">
      <c r="A76" s="151"/>
      <c r="B76" s="151"/>
      <c r="C76" s="151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</row>
    <row r="77" spans="1:23" ht="18" customHeight="1">
      <c r="A77" s="151"/>
      <c r="B77" s="151"/>
      <c r="C77" s="151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</row>
    <row r="78" spans="1:23" ht="18" customHeight="1">
      <c r="A78" s="151"/>
      <c r="B78" s="151"/>
      <c r="C78" s="151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</row>
    <row r="79" spans="1:23" ht="18" customHeight="1">
      <c r="A79" s="151"/>
      <c r="B79" s="151"/>
      <c r="C79" s="151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</row>
    <row r="80" spans="1:23" ht="18" customHeight="1">
      <c r="A80" s="151"/>
      <c r="B80" s="151"/>
      <c r="C80" s="151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</row>
    <row r="81" spans="1:23" ht="18" customHeight="1">
      <c r="A81" s="151"/>
      <c r="B81" s="151"/>
      <c r="C81" s="151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</row>
    <row r="82" spans="1:23" ht="18" customHeight="1">
      <c r="A82" s="151"/>
      <c r="B82" s="151"/>
      <c r="C82" s="151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</row>
    <row r="83" spans="1:23" ht="18" customHeight="1">
      <c r="A83" s="151"/>
      <c r="B83" s="151"/>
      <c r="C83" s="151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</row>
    <row r="84" spans="1:23" ht="18" customHeight="1">
      <c r="A84" s="151"/>
      <c r="B84" s="151"/>
      <c r="C84" s="151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</row>
  </sheetData>
  <sheetProtection/>
  <mergeCells count="609">
    <mergeCell ref="U14:W14"/>
    <mergeCell ref="F10:W10"/>
    <mergeCell ref="X10:AE10"/>
    <mergeCell ref="A13:C13"/>
    <mergeCell ref="F13:H13"/>
    <mergeCell ref="I13:K13"/>
    <mergeCell ref="L13:N13"/>
    <mergeCell ref="O13:Q13"/>
    <mergeCell ref="R13:T13"/>
    <mergeCell ref="U13:W13"/>
    <mergeCell ref="A14:C14"/>
    <mergeCell ref="F14:H14"/>
    <mergeCell ref="I14:K14"/>
    <mergeCell ref="L14:N14"/>
    <mergeCell ref="O14:Q14"/>
    <mergeCell ref="R14:T14"/>
    <mergeCell ref="X14:Y14"/>
    <mergeCell ref="Z14:AA14"/>
    <mergeCell ref="AB14:AC14"/>
    <mergeCell ref="AD14:AE14"/>
    <mergeCell ref="Z13:AA13"/>
    <mergeCell ref="AB13:AC13"/>
    <mergeCell ref="AD13:AE13"/>
    <mergeCell ref="X13:Y13"/>
    <mergeCell ref="U16:W16"/>
    <mergeCell ref="O15:Q15"/>
    <mergeCell ref="R15:T15"/>
    <mergeCell ref="U15:W15"/>
    <mergeCell ref="X15:Y15"/>
    <mergeCell ref="A15:C15"/>
    <mergeCell ref="F15:H15"/>
    <mergeCell ref="I15:K15"/>
    <mergeCell ref="L15:N15"/>
    <mergeCell ref="A16:C16"/>
    <mergeCell ref="F16:H16"/>
    <mergeCell ref="I16:K16"/>
    <mergeCell ref="L16:N16"/>
    <mergeCell ref="O16:Q16"/>
    <mergeCell ref="R16:T16"/>
    <mergeCell ref="X16:Y16"/>
    <mergeCell ref="Z16:AA16"/>
    <mergeCell ref="AB16:AC16"/>
    <mergeCell ref="AD16:AE16"/>
    <mergeCell ref="Z15:AA15"/>
    <mergeCell ref="AB15:AC15"/>
    <mergeCell ref="AD15:AE15"/>
    <mergeCell ref="U18:W18"/>
    <mergeCell ref="O17:Q17"/>
    <mergeCell ref="R17:T17"/>
    <mergeCell ref="U17:W17"/>
    <mergeCell ref="X17:Y17"/>
    <mergeCell ref="A17:C17"/>
    <mergeCell ref="F17:H17"/>
    <mergeCell ref="I17:K17"/>
    <mergeCell ref="L17:N17"/>
    <mergeCell ref="A18:C18"/>
    <mergeCell ref="F18:H18"/>
    <mergeCell ref="I18:K18"/>
    <mergeCell ref="L18:N18"/>
    <mergeCell ref="O18:Q18"/>
    <mergeCell ref="R18:T18"/>
    <mergeCell ref="X18:Y18"/>
    <mergeCell ref="Z18:AA18"/>
    <mergeCell ref="AB18:AC18"/>
    <mergeCell ref="AD18:AE18"/>
    <mergeCell ref="Z17:AA17"/>
    <mergeCell ref="AB17:AC17"/>
    <mergeCell ref="AD17:AE17"/>
    <mergeCell ref="O19:Q19"/>
    <mergeCell ref="R19:T19"/>
    <mergeCell ref="U19:W19"/>
    <mergeCell ref="X19:Y19"/>
    <mergeCell ref="A19:C19"/>
    <mergeCell ref="F19:H19"/>
    <mergeCell ref="I19:K19"/>
    <mergeCell ref="L19:N19"/>
    <mergeCell ref="Z19:AA19"/>
    <mergeCell ref="AB19:AC19"/>
    <mergeCell ref="AD19:AE19"/>
    <mergeCell ref="A20:C20"/>
    <mergeCell ref="F20:H20"/>
    <mergeCell ref="I20:J20"/>
    <mergeCell ref="L20:N20"/>
    <mergeCell ref="O20:Q20"/>
    <mergeCell ref="R20:T20"/>
    <mergeCell ref="U20:W20"/>
    <mergeCell ref="I21:K21"/>
    <mergeCell ref="L21:N21"/>
    <mergeCell ref="X20:Y20"/>
    <mergeCell ref="Z20:AA20"/>
    <mergeCell ref="AB20:AC20"/>
    <mergeCell ref="AD20:AE20"/>
    <mergeCell ref="Z21:AA21"/>
    <mergeCell ref="AB21:AC21"/>
    <mergeCell ref="AD21:AE21"/>
    <mergeCell ref="A22:C22"/>
    <mergeCell ref="O21:Q21"/>
    <mergeCell ref="R21:T21"/>
    <mergeCell ref="U21:W21"/>
    <mergeCell ref="X21:Y21"/>
    <mergeCell ref="A21:C21"/>
    <mergeCell ref="F21:H21"/>
    <mergeCell ref="U24:W24"/>
    <mergeCell ref="O23:Q23"/>
    <mergeCell ref="R23:T23"/>
    <mergeCell ref="U23:W23"/>
    <mergeCell ref="X23:Y23"/>
    <mergeCell ref="A23:C23"/>
    <mergeCell ref="F23:H23"/>
    <mergeCell ref="I23:K23"/>
    <mergeCell ref="L23:N23"/>
    <mergeCell ref="A24:C24"/>
    <mergeCell ref="F24:H24"/>
    <mergeCell ref="I24:K24"/>
    <mergeCell ref="L24:N24"/>
    <mergeCell ref="O24:Q24"/>
    <mergeCell ref="R24:T24"/>
    <mergeCell ref="X24:Y24"/>
    <mergeCell ref="Z24:AA24"/>
    <mergeCell ref="AB24:AC24"/>
    <mergeCell ref="AD24:AE24"/>
    <mergeCell ref="Z23:AA23"/>
    <mergeCell ref="AB23:AC23"/>
    <mergeCell ref="AD23:AE23"/>
    <mergeCell ref="U26:W26"/>
    <mergeCell ref="O25:Q25"/>
    <mergeCell ref="R25:T25"/>
    <mergeCell ref="U25:W25"/>
    <mergeCell ref="X25:Y25"/>
    <mergeCell ref="A25:C25"/>
    <mergeCell ref="F25:H25"/>
    <mergeCell ref="I25:K25"/>
    <mergeCell ref="L25:N25"/>
    <mergeCell ref="A26:C26"/>
    <mergeCell ref="F26:H26"/>
    <mergeCell ref="I26:K26"/>
    <mergeCell ref="L26:N26"/>
    <mergeCell ref="O26:Q26"/>
    <mergeCell ref="R26:T26"/>
    <mergeCell ref="X26:Y26"/>
    <mergeCell ref="Z26:AA26"/>
    <mergeCell ref="AB26:AC26"/>
    <mergeCell ref="AD26:AE26"/>
    <mergeCell ref="Z25:AA25"/>
    <mergeCell ref="AB25:AC25"/>
    <mergeCell ref="AD25:AE25"/>
    <mergeCell ref="U28:W28"/>
    <mergeCell ref="O27:Q27"/>
    <mergeCell ref="R27:T27"/>
    <mergeCell ref="U27:W27"/>
    <mergeCell ref="X27:Y27"/>
    <mergeCell ref="A27:C27"/>
    <mergeCell ref="F27:H27"/>
    <mergeCell ref="I27:K27"/>
    <mergeCell ref="L27:N27"/>
    <mergeCell ref="A28:C28"/>
    <mergeCell ref="F28:H28"/>
    <mergeCell ref="I28:K28"/>
    <mergeCell ref="L28:N28"/>
    <mergeCell ref="O28:Q28"/>
    <mergeCell ref="R28:T28"/>
    <mergeCell ref="X28:Y28"/>
    <mergeCell ref="Z28:AA28"/>
    <mergeCell ref="AB28:AC28"/>
    <mergeCell ref="AD28:AE28"/>
    <mergeCell ref="Z27:AA27"/>
    <mergeCell ref="AB27:AC27"/>
    <mergeCell ref="AD27:AE27"/>
    <mergeCell ref="U30:W30"/>
    <mergeCell ref="O29:Q29"/>
    <mergeCell ref="R29:T29"/>
    <mergeCell ref="U29:W29"/>
    <mergeCell ref="X29:Y29"/>
    <mergeCell ref="A29:C29"/>
    <mergeCell ref="F29:H29"/>
    <mergeCell ref="I29:K29"/>
    <mergeCell ref="L29:N29"/>
    <mergeCell ref="A30:C30"/>
    <mergeCell ref="F30:H30"/>
    <mergeCell ref="I30:K30"/>
    <mergeCell ref="L30:N30"/>
    <mergeCell ref="O30:Q30"/>
    <mergeCell ref="R30:T30"/>
    <mergeCell ref="X30:Y30"/>
    <mergeCell ref="Z30:AA30"/>
    <mergeCell ref="AB30:AC30"/>
    <mergeCell ref="AD30:AE30"/>
    <mergeCell ref="Z29:AA29"/>
    <mergeCell ref="AB29:AC29"/>
    <mergeCell ref="AD29:AE29"/>
    <mergeCell ref="U32:W32"/>
    <mergeCell ref="O31:Q31"/>
    <mergeCell ref="R31:T31"/>
    <mergeCell ref="U31:W31"/>
    <mergeCell ref="X31:Y31"/>
    <mergeCell ref="A31:C31"/>
    <mergeCell ref="F31:H31"/>
    <mergeCell ref="I31:J31"/>
    <mergeCell ref="L31:N31"/>
    <mergeCell ref="A32:C32"/>
    <mergeCell ref="F32:H32"/>
    <mergeCell ref="I32:J32"/>
    <mergeCell ref="L32:N32"/>
    <mergeCell ref="O32:Q32"/>
    <mergeCell ref="R32:T32"/>
    <mergeCell ref="X32:Y32"/>
    <mergeCell ref="Z32:AA32"/>
    <mergeCell ref="AB32:AC32"/>
    <mergeCell ref="AD32:AE32"/>
    <mergeCell ref="Z31:AA31"/>
    <mergeCell ref="AB31:AC31"/>
    <mergeCell ref="AD31:AE31"/>
    <mergeCell ref="U34:W34"/>
    <mergeCell ref="O33:Q33"/>
    <mergeCell ref="R33:T33"/>
    <mergeCell ref="U33:W33"/>
    <mergeCell ref="X33:Y33"/>
    <mergeCell ref="A33:C33"/>
    <mergeCell ref="F33:H33"/>
    <mergeCell ref="I33:J33"/>
    <mergeCell ref="L33:N33"/>
    <mergeCell ref="A34:C34"/>
    <mergeCell ref="F34:H34"/>
    <mergeCell ref="I34:J34"/>
    <mergeCell ref="L34:N34"/>
    <mergeCell ref="O34:Q34"/>
    <mergeCell ref="R34:T34"/>
    <mergeCell ref="X34:Y34"/>
    <mergeCell ref="Z34:AA34"/>
    <mergeCell ref="AB34:AC34"/>
    <mergeCell ref="AD34:AE34"/>
    <mergeCell ref="Z33:AA33"/>
    <mergeCell ref="AB33:AC33"/>
    <mergeCell ref="AD33:AE33"/>
    <mergeCell ref="U36:W36"/>
    <mergeCell ref="O35:Q35"/>
    <mergeCell ref="R35:T35"/>
    <mergeCell ref="U35:W35"/>
    <mergeCell ref="X35:Y35"/>
    <mergeCell ref="A35:C35"/>
    <mergeCell ref="F35:H35"/>
    <mergeCell ref="I35:K35"/>
    <mergeCell ref="L35:N35"/>
    <mergeCell ref="A36:C36"/>
    <mergeCell ref="F36:H36"/>
    <mergeCell ref="I36:K36"/>
    <mergeCell ref="L36:N36"/>
    <mergeCell ref="O36:Q36"/>
    <mergeCell ref="R36:T36"/>
    <mergeCell ref="X36:Y36"/>
    <mergeCell ref="Z36:AA36"/>
    <mergeCell ref="AB36:AC36"/>
    <mergeCell ref="AD36:AE36"/>
    <mergeCell ref="Z35:AA35"/>
    <mergeCell ref="AB35:AC35"/>
    <mergeCell ref="AD35:AE35"/>
    <mergeCell ref="U38:W38"/>
    <mergeCell ref="O37:Q37"/>
    <mergeCell ref="R37:T37"/>
    <mergeCell ref="U37:W37"/>
    <mergeCell ref="X37:Y37"/>
    <mergeCell ref="A37:C37"/>
    <mergeCell ref="F37:H37"/>
    <mergeCell ref="I37:K37"/>
    <mergeCell ref="L37:N37"/>
    <mergeCell ref="A38:C38"/>
    <mergeCell ref="F38:H38"/>
    <mergeCell ref="I38:J38"/>
    <mergeCell ref="L38:N38"/>
    <mergeCell ref="O38:Q38"/>
    <mergeCell ref="R38:T38"/>
    <mergeCell ref="X38:Y38"/>
    <mergeCell ref="Z38:AA38"/>
    <mergeCell ref="AB38:AC38"/>
    <mergeCell ref="AD38:AE38"/>
    <mergeCell ref="Z37:AA37"/>
    <mergeCell ref="AB37:AC37"/>
    <mergeCell ref="AD37:AE37"/>
    <mergeCell ref="U40:W40"/>
    <mergeCell ref="O39:Q39"/>
    <mergeCell ref="R39:T39"/>
    <mergeCell ref="U39:W39"/>
    <mergeCell ref="X39:Y39"/>
    <mergeCell ref="A39:C39"/>
    <mergeCell ref="F39:H39"/>
    <mergeCell ref="I39:K39"/>
    <mergeCell ref="L39:N39"/>
    <mergeCell ref="A40:C40"/>
    <mergeCell ref="F40:H40"/>
    <mergeCell ref="I40:K40"/>
    <mergeCell ref="L40:N40"/>
    <mergeCell ref="O40:Q40"/>
    <mergeCell ref="R40:T40"/>
    <mergeCell ref="X40:Y40"/>
    <mergeCell ref="Z40:AA40"/>
    <mergeCell ref="AB40:AC40"/>
    <mergeCell ref="AD40:AE40"/>
    <mergeCell ref="Z39:AA39"/>
    <mergeCell ref="AB39:AC39"/>
    <mergeCell ref="AD39:AE39"/>
    <mergeCell ref="U42:W42"/>
    <mergeCell ref="O41:Q41"/>
    <mergeCell ref="R41:T41"/>
    <mergeCell ref="U41:W41"/>
    <mergeCell ref="X41:Y41"/>
    <mergeCell ref="A41:C41"/>
    <mergeCell ref="F41:H41"/>
    <mergeCell ref="I41:K41"/>
    <mergeCell ref="L41:N41"/>
    <mergeCell ref="A42:C42"/>
    <mergeCell ref="F42:H42"/>
    <mergeCell ref="I42:K42"/>
    <mergeCell ref="L42:N42"/>
    <mergeCell ref="O42:Q42"/>
    <mergeCell ref="R42:T42"/>
    <mergeCell ref="X42:Y42"/>
    <mergeCell ref="Z42:AA42"/>
    <mergeCell ref="AB42:AC42"/>
    <mergeCell ref="AD42:AE42"/>
    <mergeCell ref="Z41:AA41"/>
    <mergeCell ref="AB41:AC41"/>
    <mergeCell ref="AD41:AE41"/>
    <mergeCell ref="U44:W44"/>
    <mergeCell ref="O43:Q43"/>
    <mergeCell ref="R43:T43"/>
    <mergeCell ref="U43:W43"/>
    <mergeCell ref="X43:Y43"/>
    <mergeCell ref="A43:C43"/>
    <mergeCell ref="F43:H43"/>
    <mergeCell ref="I43:K43"/>
    <mergeCell ref="L43:N43"/>
    <mergeCell ref="A44:C44"/>
    <mergeCell ref="F44:H44"/>
    <mergeCell ref="I44:K44"/>
    <mergeCell ref="L44:N44"/>
    <mergeCell ref="O44:Q44"/>
    <mergeCell ref="R44:T44"/>
    <mergeCell ref="X44:Y44"/>
    <mergeCell ref="Z44:AA44"/>
    <mergeCell ref="AB44:AC44"/>
    <mergeCell ref="AD44:AE44"/>
    <mergeCell ref="Z43:AA43"/>
    <mergeCell ref="AB43:AC43"/>
    <mergeCell ref="AD43:AE43"/>
    <mergeCell ref="U46:W46"/>
    <mergeCell ref="O45:Q45"/>
    <mergeCell ref="R45:T45"/>
    <mergeCell ref="U45:W45"/>
    <mergeCell ref="X45:Y45"/>
    <mergeCell ref="A45:C45"/>
    <mergeCell ref="F45:H45"/>
    <mergeCell ref="I45:K45"/>
    <mergeCell ref="L45:N45"/>
    <mergeCell ref="A46:C46"/>
    <mergeCell ref="F46:H46"/>
    <mergeCell ref="I46:K46"/>
    <mergeCell ref="L46:N46"/>
    <mergeCell ref="O46:Q46"/>
    <mergeCell ref="R46:T46"/>
    <mergeCell ref="X46:Y46"/>
    <mergeCell ref="Z46:AA46"/>
    <mergeCell ref="AB46:AC46"/>
    <mergeCell ref="AD46:AE46"/>
    <mergeCell ref="Z45:AA45"/>
    <mergeCell ref="AB45:AC45"/>
    <mergeCell ref="AD45:AE45"/>
    <mergeCell ref="U48:W48"/>
    <mergeCell ref="O47:Q47"/>
    <mergeCell ref="R47:T47"/>
    <mergeCell ref="U47:W47"/>
    <mergeCell ref="X47:Y47"/>
    <mergeCell ref="A47:C47"/>
    <mergeCell ref="F47:H47"/>
    <mergeCell ref="I47:J47"/>
    <mergeCell ref="L47:N47"/>
    <mergeCell ref="A48:C48"/>
    <mergeCell ref="F48:H48"/>
    <mergeCell ref="I48:K48"/>
    <mergeCell ref="L48:N48"/>
    <mergeCell ref="O48:Q48"/>
    <mergeCell ref="R48:T48"/>
    <mergeCell ref="X48:Y48"/>
    <mergeCell ref="Z48:AA48"/>
    <mergeCell ref="AB48:AC48"/>
    <mergeCell ref="AD48:AE48"/>
    <mergeCell ref="Z47:AA47"/>
    <mergeCell ref="AB47:AC47"/>
    <mergeCell ref="AD47:AE47"/>
    <mergeCell ref="U50:W50"/>
    <mergeCell ref="O49:Q49"/>
    <mergeCell ref="R49:T49"/>
    <mergeCell ref="U49:W49"/>
    <mergeCell ref="X49:Y49"/>
    <mergeCell ref="A49:C49"/>
    <mergeCell ref="F49:H49"/>
    <mergeCell ref="I49:K49"/>
    <mergeCell ref="L49:N49"/>
    <mergeCell ref="A50:C50"/>
    <mergeCell ref="F50:H50"/>
    <mergeCell ref="I50:K50"/>
    <mergeCell ref="L50:N50"/>
    <mergeCell ref="O50:Q50"/>
    <mergeCell ref="R50:T50"/>
    <mergeCell ref="X50:Y50"/>
    <mergeCell ref="Z50:AA50"/>
    <mergeCell ref="AB50:AC50"/>
    <mergeCell ref="AD50:AE50"/>
    <mergeCell ref="Z49:AA49"/>
    <mergeCell ref="AB49:AC49"/>
    <mergeCell ref="AD49:AE49"/>
    <mergeCell ref="U52:W52"/>
    <mergeCell ref="O51:Q51"/>
    <mergeCell ref="R51:T51"/>
    <mergeCell ref="U51:W51"/>
    <mergeCell ref="X51:Y51"/>
    <mergeCell ref="A51:C51"/>
    <mergeCell ref="F51:H51"/>
    <mergeCell ref="I51:K51"/>
    <mergeCell ref="L51:N51"/>
    <mergeCell ref="A52:C52"/>
    <mergeCell ref="F52:H52"/>
    <mergeCell ref="I52:K52"/>
    <mergeCell ref="L52:N52"/>
    <mergeCell ref="O52:Q52"/>
    <mergeCell ref="R52:T52"/>
    <mergeCell ref="X52:Y52"/>
    <mergeCell ref="Z52:AA52"/>
    <mergeCell ref="AB52:AC52"/>
    <mergeCell ref="AD52:AE52"/>
    <mergeCell ref="Z51:AA51"/>
    <mergeCell ref="AB51:AC51"/>
    <mergeCell ref="AD51:AE51"/>
    <mergeCell ref="U54:W54"/>
    <mergeCell ref="O53:Q53"/>
    <mergeCell ref="R53:T53"/>
    <mergeCell ref="U53:W53"/>
    <mergeCell ref="X53:Y53"/>
    <mergeCell ref="A53:C53"/>
    <mergeCell ref="F53:H53"/>
    <mergeCell ref="I53:K53"/>
    <mergeCell ref="L53:N53"/>
    <mergeCell ref="A54:C54"/>
    <mergeCell ref="F54:H54"/>
    <mergeCell ref="I54:K54"/>
    <mergeCell ref="L54:N54"/>
    <mergeCell ref="O54:Q54"/>
    <mergeCell ref="R54:T54"/>
    <mergeCell ref="X54:Y54"/>
    <mergeCell ref="Z54:AA54"/>
    <mergeCell ref="AB54:AC54"/>
    <mergeCell ref="AD54:AE54"/>
    <mergeCell ref="Z53:AA53"/>
    <mergeCell ref="AB53:AC53"/>
    <mergeCell ref="AD53:AE53"/>
    <mergeCell ref="O55:Q55"/>
    <mergeCell ref="R55:T55"/>
    <mergeCell ref="U55:W55"/>
    <mergeCell ref="X55:Y55"/>
    <mergeCell ref="A55:C55"/>
    <mergeCell ref="F55:H55"/>
    <mergeCell ref="I55:K55"/>
    <mergeCell ref="L55:N55"/>
    <mergeCell ref="AB56:AC56"/>
    <mergeCell ref="AD56:AE56"/>
    <mergeCell ref="Z55:AA55"/>
    <mergeCell ref="AB55:AC55"/>
    <mergeCell ref="AD55:AE55"/>
    <mergeCell ref="A56:C56"/>
    <mergeCell ref="F56:H56"/>
    <mergeCell ref="I56:K56"/>
    <mergeCell ref="L56:N56"/>
    <mergeCell ref="O56:Q56"/>
    <mergeCell ref="A62:C62"/>
    <mergeCell ref="D62:H62"/>
    <mergeCell ref="I62:N62"/>
    <mergeCell ref="O62:S62"/>
    <mergeCell ref="X56:Y56"/>
    <mergeCell ref="Z56:AA56"/>
    <mergeCell ref="R56:T56"/>
    <mergeCell ref="U56:W56"/>
    <mergeCell ref="A64:C64"/>
    <mergeCell ref="D64:H64"/>
    <mergeCell ref="I64:N64"/>
    <mergeCell ref="O64:S64"/>
    <mergeCell ref="T62:W62"/>
    <mergeCell ref="A63:C63"/>
    <mergeCell ref="D63:H63"/>
    <mergeCell ref="I63:N63"/>
    <mergeCell ref="O63:S63"/>
    <mergeCell ref="T63:W63"/>
    <mergeCell ref="A66:C66"/>
    <mergeCell ref="D66:H66"/>
    <mergeCell ref="I66:N66"/>
    <mergeCell ref="O66:S66"/>
    <mergeCell ref="T64:W64"/>
    <mergeCell ref="A65:C65"/>
    <mergeCell ref="D65:H65"/>
    <mergeCell ref="I65:N65"/>
    <mergeCell ref="O65:S65"/>
    <mergeCell ref="T65:W65"/>
    <mergeCell ref="A68:C68"/>
    <mergeCell ref="D68:H68"/>
    <mergeCell ref="I68:N68"/>
    <mergeCell ref="O68:S68"/>
    <mergeCell ref="T66:W66"/>
    <mergeCell ref="A67:C67"/>
    <mergeCell ref="D67:H67"/>
    <mergeCell ref="I67:N67"/>
    <mergeCell ref="O67:S67"/>
    <mergeCell ref="T67:W67"/>
    <mergeCell ref="A70:C70"/>
    <mergeCell ref="D70:H70"/>
    <mergeCell ref="I70:N70"/>
    <mergeCell ref="O70:S70"/>
    <mergeCell ref="T68:W68"/>
    <mergeCell ref="A69:C69"/>
    <mergeCell ref="D69:H69"/>
    <mergeCell ref="I69:N69"/>
    <mergeCell ref="O69:S69"/>
    <mergeCell ref="T69:W69"/>
    <mergeCell ref="A72:C72"/>
    <mergeCell ref="D72:H72"/>
    <mergeCell ref="I72:N72"/>
    <mergeCell ref="O72:S72"/>
    <mergeCell ref="T70:W70"/>
    <mergeCell ref="A71:C71"/>
    <mergeCell ref="D71:H71"/>
    <mergeCell ref="I71:N71"/>
    <mergeCell ref="O71:S71"/>
    <mergeCell ref="T71:W71"/>
    <mergeCell ref="A74:C74"/>
    <mergeCell ref="D74:H74"/>
    <mergeCell ref="I74:N74"/>
    <mergeCell ref="O74:S74"/>
    <mergeCell ref="T72:W72"/>
    <mergeCell ref="A73:C73"/>
    <mergeCell ref="D73:H73"/>
    <mergeCell ref="I73:N73"/>
    <mergeCell ref="O73:S73"/>
    <mergeCell ref="T73:W73"/>
    <mergeCell ref="A76:C76"/>
    <mergeCell ref="D76:H76"/>
    <mergeCell ref="I76:N76"/>
    <mergeCell ref="O76:S76"/>
    <mergeCell ref="T74:W74"/>
    <mergeCell ref="A75:C75"/>
    <mergeCell ref="D75:H75"/>
    <mergeCell ref="I75:N75"/>
    <mergeCell ref="O75:S75"/>
    <mergeCell ref="T75:W75"/>
    <mergeCell ref="A78:C78"/>
    <mergeCell ref="D78:H78"/>
    <mergeCell ref="I78:N78"/>
    <mergeCell ref="O78:S78"/>
    <mergeCell ref="T76:W76"/>
    <mergeCell ref="A77:C77"/>
    <mergeCell ref="D77:H77"/>
    <mergeCell ref="I77:N77"/>
    <mergeCell ref="O77:S77"/>
    <mergeCell ref="T77:W77"/>
    <mergeCell ref="A80:C80"/>
    <mergeCell ref="D80:H80"/>
    <mergeCell ref="I80:N80"/>
    <mergeCell ref="O80:S80"/>
    <mergeCell ref="T78:W78"/>
    <mergeCell ref="A79:C79"/>
    <mergeCell ref="D79:H79"/>
    <mergeCell ref="I79:N79"/>
    <mergeCell ref="O79:S79"/>
    <mergeCell ref="T79:W79"/>
    <mergeCell ref="A82:C82"/>
    <mergeCell ref="D82:H82"/>
    <mergeCell ref="I82:N82"/>
    <mergeCell ref="O82:S82"/>
    <mergeCell ref="T80:W80"/>
    <mergeCell ref="A81:C81"/>
    <mergeCell ref="D81:H81"/>
    <mergeCell ref="I81:N81"/>
    <mergeCell ref="O81:S81"/>
    <mergeCell ref="T81:W81"/>
    <mergeCell ref="A84:C84"/>
    <mergeCell ref="D84:H84"/>
    <mergeCell ref="I84:N84"/>
    <mergeCell ref="O84:S84"/>
    <mergeCell ref="T82:W82"/>
    <mergeCell ref="A83:C83"/>
    <mergeCell ref="D83:H83"/>
    <mergeCell ref="I83:N83"/>
    <mergeCell ref="O83:S83"/>
    <mergeCell ref="T83:W83"/>
    <mergeCell ref="AD11:AD12"/>
    <mergeCell ref="AF10:AF12"/>
    <mergeCell ref="Z11:AA12"/>
    <mergeCell ref="T84:W84"/>
    <mergeCell ref="D10:D12"/>
    <mergeCell ref="E10:E12"/>
    <mergeCell ref="F11:H12"/>
    <mergeCell ref="I11:K12"/>
    <mergeCell ref="L11:N12"/>
    <mergeCell ref="O11:Q12"/>
    <mergeCell ref="C8:D9"/>
    <mergeCell ref="Y8:Z9"/>
    <mergeCell ref="J8:L9"/>
    <mergeCell ref="A10:C12"/>
    <mergeCell ref="X11:X12"/>
    <mergeCell ref="AB11:AB12"/>
    <mergeCell ref="R8:R9"/>
    <mergeCell ref="R11:T12"/>
    <mergeCell ref="U11:W12"/>
  </mergeCells>
  <printOptions/>
  <pageMargins left="0.75" right="0.75" top="1" bottom="1" header="0.5" footer="0.5"/>
  <pageSetup horizontalDpi="600" verticalDpi="600" orientation="portrait" paperSize="9"/>
  <legacyDrawing r:id="rId5"/>
  <oleObjects>
    <oleObject progId="AutoCAD.Drawing.16" shapeId="1" r:id="rId1"/>
    <oleObject progId="AutoCAD.Drawing.16" shapeId="2" r:id="rId2"/>
    <oleObject progId="AutoCAD.Drawing.16" shapeId="3" r:id="rId3"/>
    <oleObject progId="AutoCAD.Drawing.16" shapeId="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4:R39"/>
  <sheetViews>
    <sheetView tabSelected="1" zoomScalePageLayoutView="0" workbookViewId="0" topLeftCell="A1">
      <selection activeCell="K5" sqref="K5"/>
    </sheetView>
  </sheetViews>
  <sheetFormatPr defaultColWidth="9.00390625" defaultRowHeight="18" customHeight="1"/>
  <cols>
    <col min="1" max="1" width="10.875" style="20" customWidth="1"/>
    <col min="2" max="2" width="10.00390625" style="20" customWidth="1"/>
    <col min="3" max="3" width="10.00390625" style="44" customWidth="1"/>
    <col min="4" max="8" width="10.00390625" style="20" customWidth="1"/>
    <col min="9" max="9" width="8.625" style="43" customWidth="1"/>
    <col min="10" max="10" width="4.875" style="20" customWidth="1"/>
    <col min="11" max="12" width="6.625" style="20" customWidth="1"/>
    <col min="13" max="13" width="8.625" style="20" customWidth="1"/>
    <col min="14" max="14" width="4.875" style="20" customWidth="1"/>
    <col min="15" max="15" width="8.875" style="20" customWidth="1"/>
    <col min="16" max="16" width="4.875" style="20" customWidth="1"/>
    <col min="17" max="17" width="13.75390625" style="20" customWidth="1"/>
    <col min="18" max="18" width="13.25390625" style="44" customWidth="1"/>
    <col min="19" max="20" width="13.25390625" style="20" customWidth="1"/>
    <col min="21" max="254" width="9.00390625" style="20" customWidth="1"/>
    <col min="255" max="16384" width="9.00390625" style="20" customWidth="1"/>
  </cols>
  <sheetData>
    <row r="14" spans="1:18" ht="18" customHeight="1">
      <c r="A14" s="198" t="s">
        <v>4</v>
      </c>
      <c r="B14" s="198" t="s">
        <v>7</v>
      </c>
      <c r="C14" s="198"/>
      <c r="D14" s="198"/>
      <c r="E14" s="198"/>
      <c r="F14" s="198"/>
      <c r="G14" s="198"/>
      <c r="H14" s="198"/>
      <c r="I14" s="216" t="s">
        <v>8</v>
      </c>
      <c r="J14" s="217"/>
      <c r="K14" s="218"/>
      <c r="L14" s="218"/>
      <c r="M14" s="218"/>
      <c r="N14" s="218"/>
      <c r="O14" s="218"/>
      <c r="P14" s="199"/>
      <c r="Q14" s="56" t="s">
        <v>243</v>
      </c>
      <c r="R14" s="213" t="s">
        <v>9</v>
      </c>
    </row>
    <row r="15" spans="1:18" ht="9" customHeight="1">
      <c r="A15" s="198"/>
      <c r="B15" s="198" t="s">
        <v>10</v>
      </c>
      <c r="C15" s="213" t="s">
        <v>11</v>
      </c>
      <c r="D15" s="198" t="s">
        <v>12</v>
      </c>
      <c r="E15" s="198" t="s">
        <v>13</v>
      </c>
      <c r="F15" s="198" t="s">
        <v>14</v>
      </c>
      <c r="G15" s="198" t="s">
        <v>15</v>
      </c>
      <c r="H15" s="198" t="s">
        <v>585</v>
      </c>
      <c r="I15" s="203" t="s">
        <v>244</v>
      </c>
      <c r="J15" s="14">
        <v>-1</v>
      </c>
      <c r="K15" s="199" t="s">
        <v>17</v>
      </c>
      <c r="L15" s="200"/>
      <c r="M15" s="201" t="s">
        <v>18</v>
      </c>
      <c r="N15" s="15">
        <v>2</v>
      </c>
      <c r="O15" s="201" t="s">
        <v>19</v>
      </c>
      <c r="P15" s="14">
        <v>3</v>
      </c>
      <c r="Q15" s="226" t="s">
        <v>198</v>
      </c>
      <c r="R15" s="213"/>
    </row>
    <row r="16" spans="1:18" ht="9" customHeight="1">
      <c r="A16" s="198"/>
      <c r="B16" s="198"/>
      <c r="C16" s="213"/>
      <c r="D16" s="198"/>
      <c r="E16" s="198"/>
      <c r="F16" s="198"/>
      <c r="G16" s="198"/>
      <c r="H16" s="198"/>
      <c r="I16" s="204"/>
      <c r="J16" s="48"/>
      <c r="K16" s="199"/>
      <c r="L16" s="200"/>
      <c r="M16" s="202"/>
      <c r="N16" s="49"/>
      <c r="O16" s="202"/>
      <c r="P16" s="48"/>
      <c r="Q16" s="226"/>
      <c r="R16" s="213"/>
    </row>
    <row r="17" spans="1:18" ht="18" customHeight="1">
      <c r="A17" s="21" t="s">
        <v>775</v>
      </c>
      <c r="B17" s="21" t="s">
        <v>776</v>
      </c>
      <c r="C17" s="41">
        <v>12.5</v>
      </c>
      <c r="D17" s="21" t="s">
        <v>777</v>
      </c>
      <c r="E17" s="21" t="s">
        <v>210</v>
      </c>
      <c r="F17" s="21" t="s">
        <v>209</v>
      </c>
      <c r="G17" s="21" t="s">
        <v>262</v>
      </c>
      <c r="H17" s="21" t="s">
        <v>778</v>
      </c>
      <c r="I17" s="219">
        <v>1.1</v>
      </c>
      <c r="J17" s="219"/>
      <c r="K17" s="198">
        <v>29.1</v>
      </c>
      <c r="L17" s="198"/>
      <c r="M17" s="220">
        <v>26.4</v>
      </c>
      <c r="N17" s="220"/>
      <c r="O17" s="220">
        <v>767</v>
      </c>
      <c r="P17" s="220"/>
      <c r="Q17" s="21">
        <v>2000</v>
      </c>
      <c r="R17" s="41">
        <v>3.4</v>
      </c>
    </row>
    <row r="18" spans="1:18" ht="18" customHeight="1">
      <c r="A18" s="21" t="s">
        <v>779</v>
      </c>
      <c r="B18" s="21" t="s">
        <v>493</v>
      </c>
      <c r="C18" s="41">
        <v>14</v>
      </c>
      <c r="D18" s="21" t="s">
        <v>780</v>
      </c>
      <c r="E18" s="21" t="s">
        <v>781</v>
      </c>
      <c r="F18" s="21" t="s">
        <v>24</v>
      </c>
      <c r="G18" s="21" t="s">
        <v>167</v>
      </c>
      <c r="H18" s="21" t="s">
        <v>782</v>
      </c>
      <c r="I18" s="212">
        <v>1.5</v>
      </c>
      <c r="J18" s="212"/>
      <c r="K18" s="198">
        <v>39.1</v>
      </c>
      <c r="L18" s="198"/>
      <c r="M18" s="213">
        <v>26.3</v>
      </c>
      <c r="N18" s="213"/>
      <c r="O18" s="213">
        <v>1029</v>
      </c>
      <c r="P18" s="213"/>
      <c r="Q18" s="21">
        <v>1400</v>
      </c>
      <c r="R18" s="41">
        <v>4.6</v>
      </c>
    </row>
    <row r="19" spans="1:18" ht="18" customHeight="1">
      <c r="A19" s="21" t="s">
        <v>783</v>
      </c>
      <c r="B19" s="21" t="s">
        <v>784</v>
      </c>
      <c r="C19" s="41">
        <v>15.6</v>
      </c>
      <c r="D19" s="21" t="s">
        <v>785</v>
      </c>
      <c r="E19" s="21" t="s">
        <v>785</v>
      </c>
      <c r="F19" s="21" t="s">
        <v>79</v>
      </c>
      <c r="G19" s="21" t="s">
        <v>116</v>
      </c>
      <c r="H19" s="21" t="s">
        <v>643</v>
      </c>
      <c r="I19" s="212">
        <v>1.12</v>
      </c>
      <c r="J19" s="212"/>
      <c r="K19" s="198">
        <v>42.3</v>
      </c>
      <c r="L19" s="198"/>
      <c r="M19" s="213">
        <v>37.8</v>
      </c>
      <c r="N19" s="213"/>
      <c r="O19" s="213">
        <v>1600</v>
      </c>
      <c r="P19" s="213"/>
      <c r="Q19" s="21">
        <v>1800</v>
      </c>
      <c r="R19" s="41">
        <v>9</v>
      </c>
    </row>
    <row r="20" spans="1:18" ht="18" customHeight="1">
      <c r="A20" s="21" t="s">
        <v>786</v>
      </c>
      <c r="B20" s="21" t="s">
        <v>784</v>
      </c>
      <c r="C20" s="41">
        <v>15.6</v>
      </c>
      <c r="D20" s="21" t="s">
        <v>785</v>
      </c>
      <c r="E20" s="21" t="s">
        <v>785</v>
      </c>
      <c r="F20" s="21" t="s">
        <v>92</v>
      </c>
      <c r="G20" s="21" t="s">
        <v>37</v>
      </c>
      <c r="H20" s="21" t="s">
        <v>643</v>
      </c>
      <c r="I20" s="212">
        <v>1.08</v>
      </c>
      <c r="J20" s="212"/>
      <c r="K20" s="198">
        <v>41.6</v>
      </c>
      <c r="L20" s="198"/>
      <c r="M20" s="213">
        <v>38.4</v>
      </c>
      <c r="N20" s="213"/>
      <c r="O20" s="213">
        <v>1600</v>
      </c>
      <c r="P20" s="213"/>
      <c r="Q20" s="21">
        <v>1900</v>
      </c>
      <c r="R20" s="41">
        <v>8.4</v>
      </c>
    </row>
    <row r="21" spans="1:18" ht="18" customHeight="1">
      <c r="A21" s="21" t="s">
        <v>787</v>
      </c>
      <c r="B21" s="21" t="s">
        <v>288</v>
      </c>
      <c r="C21" s="41">
        <v>18.6</v>
      </c>
      <c r="D21" s="21" t="s">
        <v>788</v>
      </c>
      <c r="E21" s="21" t="s">
        <v>788</v>
      </c>
      <c r="F21" s="21" t="s">
        <v>789</v>
      </c>
      <c r="G21" s="21" t="s">
        <v>417</v>
      </c>
      <c r="H21" s="21" t="s">
        <v>647</v>
      </c>
      <c r="I21" s="212">
        <v>1.3</v>
      </c>
      <c r="J21" s="212"/>
      <c r="K21" s="198">
        <v>50.1</v>
      </c>
      <c r="L21" s="198"/>
      <c r="M21" s="213">
        <v>39.8</v>
      </c>
      <c r="N21" s="213"/>
      <c r="O21" s="213">
        <v>1994</v>
      </c>
      <c r="P21" s="213"/>
      <c r="Q21" s="21">
        <v>1600</v>
      </c>
      <c r="R21" s="41">
        <v>10</v>
      </c>
    </row>
    <row r="22" spans="1:18" ht="18" customHeight="1">
      <c r="A22" s="21" t="s">
        <v>790</v>
      </c>
      <c r="B22" s="21" t="s">
        <v>288</v>
      </c>
      <c r="C22" s="41">
        <v>18.6</v>
      </c>
      <c r="D22" s="21" t="s">
        <v>201</v>
      </c>
      <c r="E22" s="21" t="s">
        <v>201</v>
      </c>
      <c r="F22" s="21" t="s">
        <v>408</v>
      </c>
      <c r="G22" s="21" t="s">
        <v>791</v>
      </c>
      <c r="H22" s="21" t="s">
        <v>556</v>
      </c>
      <c r="I22" s="212">
        <v>1.1</v>
      </c>
      <c r="J22" s="212"/>
      <c r="K22" s="198">
        <v>48.5</v>
      </c>
      <c r="L22" s="198"/>
      <c r="M22" s="213">
        <v>44.3</v>
      </c>
      <c r="N22" s="213"/>
      <c r="O22" s="213">
        <v>2145</v>
      </c>
      <c r="P22" s="213"/>
      <c r="Q22" s="21">
        <v>1800</v>
      </c>
      <c r="R22" s="41">
        <v>12.3</v>
      </c>
    </row>
    <row r="23" spans="1:18" ht="18" customHeight="1">
      <c r="A23" s="21" t="s">
        <v>792</v>
      </c>
      <c r="B23" s="21" t="s">
        <v>543</v>
      </c>
      <c r="C23" s="41">
        <v>18.6</v>
      </c>
      <c r="D23" s="21" t="s">
        <v>793</v>
      </c>
      <c r="E23" s="21" t="s">
        <v>399</v>
      </c>
      <c r="F23" s="21" t="s">
        <v>789</v>
      </c>
      <c r="G23" s="21" t="s">
        <v>794</v>
      </c>
      <c r="H23" s="21" t="s">
        <v>556</v>
      </c>
      <c r="I23" s="212">
        <v>0.55</v>
      </c>
      <c r="J23" s="212"/>
      <c r="K23" s="198">
        <v>49.3</v>
      </c>
      <c r="L23" s="198"/>
      <c r="M23" s="213">
        <v>89.5</v>
      </c>
      <c r="N23" s="213"/>
      <c r="O23" s="213">
        <v>4399</v>
      </c>
      <c r="P23" s="213"/>
      <c r="Q23" s="21">
        <v>3800</v>
      </c>
      <c r="R23" s="41">
        <v>21</v>
      </c>
    </row>
    <row r="24" spans="1:18" ht="18" customHeight="1">
      <c r="A24" s="21" t="s">
        <v>795</v>
      </c>
      <c r="B24" s="21" t="s">
        <v>543</v>
      </c>
      <c r="C24" s="41">
        <v>18.6</v>
      </c>
      <c r="D24" s="21" t="s">
        <v>793</v>
      </c>
      <c r="E24" s="21" t="s">
        <v>399</v>
      </c>
      <c r="F24" s="21" t="s">
        <v>789</v>
      </c>
      <c r="G24" s="21" t="s">
        <v>796</v>
      </c>
      <c r="H24" s="21" t="s">
        <v>643</v>
      </c>
      <c r="I24" s="212">
        <v>0.57</v>
      </c>
      <c r="J24" s="212"/>
      <c r="K24" s="198">
        <v>48.2</v>
      </c>
      <c r="L24" s="198"/>
      <c r="M24" s="213">
        <v>86</v>
      </c>
      <c r="N24" s="213"/>
      <c r="O24" s="213">
        <v>4145</v>
      </c>
      <c r="P24" s="213"/>
      <c r="Q24" s="21">
        <v>3700</v>
      </c>
      <c r="R24" s="41">
        <v>20</v>
      </c>
    </row>
    <row r="25" spans="1:18" ht="18" customHeight="1">
      <c r="A25" s="21" t="s">
        <v>797</v>
      </c>
      <c r="B25" s="21" t="s">
        <v>177</v>
      </c>
      <c r="C25" s="41">
        <v>23.5</v>
      </c>
      <c r="D25" s="21" t="s">
        <v>798</v>
      </c>
      <c r="E25" s="21" t="s">
        <v>799</v>
      </c>
      <c r="F25" s="21" t="s">
        <v>800</v>
      </c>
      <c r="G25" s="21" t="s">
        <v>801</v>
      </c>
      <c r="H25" s="21" t="s">
        <v>661</v>
      </c>
      <c r="I25" s="212">
        <v>0.57</v>
      </c>
      <c r="J25" s="212"/>
      <c r="K25" s="198">
        <v>67.8</v>
      </c>
      <c r="L25" s="198"/>
      <c r="M25" s="213">
        <v>122</v>
      </c>
      <c r="N25" s="213"/>
      <c r="O25" s="213">
        <v>8274.2</v>
      </c>
      <c r="P25" s="213"/>
      <c r="Q25" s="21">
        <v>3700</v>
      </c>
      <c r="R25" s="41">
        <v>40</v>
      </c>
    </row>
    <row r="26" spans="1:18" ht="18" customHeight="1">
      <c r="A26" s="21" t="s">
        <v>802</v>
      </c>
      <c r="B26" s="21" t="s">
        <v>803</v>
      </c>
      <c r="C26" s="41">
        <v>26.8</v>
      </c>
      <c r="D26" s="21" t="s">
        <v>281</v>
      </c>
      <c r="E26" s="21" t="s">
        <v>281</v>
      </c>
      <c r="F26" s="21" t="s">
        <v>804</v>
      </c>
      <c r="G26" s="21" t="s">
        <v>805</v>
      </c>
      <c r="H26" s="21" t="s">
        <v>222</v>
      </c>
      <c r="I26" s="212">
        <v>0.5</v>
      </c>
      <c r="J26" s="212"/>
      <c r="K26" s="198">
        <v>75.9</v>
      </c>
      <c r="L26" s="198"/>
      <c r="M26" s="213">
        <v>151.2</v>
      </c>
      <c r="N26" s="213"/>
      <c r="O26" s="213">
        <v>11481.9</v>
      </c>
      <c r="P26" s="213"/>
      <c r="Q26" s="21">
        <v>4200</v>
      </c>
      <c r="R26" s="41">
        <v>55</v>
      </c>
    </row>
    <row r="27" spans="1:18" ht="18" customHeight="1">
      <c r="A27" s="21" t="s">
        <v>806</v>
      </c>
      <c r="B27" s="21" t="s">
        <v>803</v>
      </c>
      <c r="C27" s="41">
        <v>26.8</v>
      </c>
      <c r="D27" s="21" t="s">
        <v>141</v>
      </c>
      <c r="E27" s="21" t="s">
        <v>141</v>
      </c>
      <c r="F27" s="21" t="s">
        <v>98</v>
      </c>
      <c r="G27" s="21" t="s">
        <v>807</v>
      </c>
      <c r="H27" s="21" t="s">
        <v>557</v>
      </c>
      <c r="I27" s="212">
        <v>0.54</v>
      </c>
      <c r="J27" s="212"/>
      <c r="K27" s="198">
        <v>77.5</v>
      </c>
      <c r="L27" s="198"/>
      <c r="M27" s="213">
        <v>143</v>
      </c>
      <c r="N27" s="213"/>
      <c r="O27" s="213">
        <v>11100</v>
      </c>
      <c r="P27" s="213"/>
      <c r="Q27" s="21">
        <v>4000</v>
      </c>
      <c r="R27" s="41">
        <v>54.7</v>
      </c>
    </row>
    <row r="28" spans="1:18" ht="18" customHeight="1">
      <c r="A28" s="21" t="s">
        <v>808</v>
      </c>
      <c r="B28" s="21" t="s">
        <v>360</v>
      </c>
      <c r="C28" s="41">
        <v>34</v>
      </c>
      <c r="D28" s="21" t="s">
        <v>809</v>
      </c>
      <c r="E28" s="21" t="s">
        <v>809</v>
      </c>
      <c r="F28" s="21" t="s">
        <v>810</v>
      </c>
      <c r="G28" s="21" t="s">
        <v>811</v>
      </c>
      <c r="H28" s="21" t="s">
        <v>660</v>
      </c>
      <c r="I28" s="212">
        <v>0.4</v>
      </c>
      <c r="J28" s="212"/>
      <c r="K28" s="198">
        <v>94.1</v>
      </c>
      <c r="L28" s="198"/>
      <c r="M28" s="213">
        <v>231</v>
      </c>
      <c r="N28" s="213"/>
      <c r="O28" s="213">
        <v>21759</v>
      </c>
      <c r="P28" s="213"/>
      <c r="Q28" s="21">
        <v>5300</v>
      </c>
      <c r="R28" s="41">
        <v>115</v>
      </c>
    </row>
    <row r="29" spans="1:18" ht="18" customHeight="1">
      <c r="A29" s="21" t="s">
        <v>812</v>
      </c>
      <c r="B29" s="21" t="s">
        <v>813</v>
      </c>
      <c r="C29" s="41">
        <v>44</v>
      </c>
      <c r="D29" s="21" t="s">
        <v>814</v>
      </c>
      <c r="E29" s="21" t="s">
        <v>814</v>
      </c>
      <c r="F29" s="21" t="s">
        <v>805</v>
      </c>
      <c r="G29" s="21" t="s">
        <v>815</v>
      </c>
      <c r="H29" s="21" t="s">
        <v>816</v>
      </c>
      <c r="I29" s="212">
        <v>0.4</v>
      </c>
      <c r="J29" s="212"/>
      <c r="K29" s="198">
        <v>111.8</v>
      </c>
      <c r="L29" s="198"/>
      <c r="M29" s="213">
        <v>272</v>
      </c>
      <c r="N29" s="213"/>
      <c r="O29" s="213">
        <v>30354</v>
      </c>
      <c r="P29" s="213"/>
      <c r="Q29" s="21">
        <v>5400</v>
      </c>
      <c r="R29" s="41">
        <v>138</v>
      </c>
    </row>
    <row r="30" spans="1:18" ht="18" customHeight="1">
      <c r="A30" s="21" t="s">
        <v>817</v>
      </c>
      <c r="B30" s="21" t="s">
        <v>733</v>
      </c>
      <c r="C30" s="41">
        <v>53.8</v>
      </c>
      <c r="D30" s="21" t="s">
        <v>316</v>
      </c>
      <c r="E30" s="21" t="s">
        <v>316</v>
      </c>
      <c r="F30" s="21" t="s">
        <v>818</v>
      </c>
      <c r="G30" s="21" t="s">
        <v>819</v>
      </c>
      <c r="H30" s="21" t="s">
        <v>820</v>
      </c>
      <c r="I30" s="212">
        <v>0.37</v>
      </c>
      <c r="J30" s="212"/>
      <c r="K30" s="198">
        <v>133</v>
      </c>
      <c r="L30" s="198"/>
      <c r="M30" s="213">
        <v>390</v>
      </c>
      <c r="N30" s="213"/>
      <c r="O30" s="213">
        <v>51900</v>
      </c>
      <c r="P30" s="213"/>
      <c r="Q30" s="21">
        <v>5800</v>
      </c>
      <c r="R30" s="41">
        <v>250</v>
      </c>
    </row>
    <row r="31" spans="9:16" ht="18" customHeight="1">
      <c r="I31" s="221"/>
      <c r="J31" s="221"/>
      <c r="K31" s="222"/>
      <c r="L31" s="222"/>
      <c r="M31" s="223"/>
      <c r="N31" s="223"/>
      <c r="O31" s="223"/>
      <c r="P31" s="223"/>
    </row>
    <row r="32" spans="9:16" ht="18" customHeight="1">
      <c r="I32" s="221"/>
      <c r="J32" s="221"/>
      <c r="K32" s="222"/>
      <c r="L32" s="222"/>
      <c r="M32" s="223"/>
      <c r="N32" s="223"/>
      <c r="O32" s="223"/>
      <c r="P32" s="223"/>
    </row>
    <row r="33" spans="9:16" ht="18" customHeight="1">
      <c r="I33" s="221"/>
      <c r="J33" s="221"/>
      <c r="K33" s="222"/>
      <c r="L33" s="222"/>
      <c r="M33" s="223"/>
      <c r="N33" s="223"/>
      <c r="O33" s="223"/>
      <c r="P33" s="223"/>
    </row>
    <row r="34" spans="9:16" ht="18" customHeight="1">
      <c r="I34" s="221"/>
      <c r="J34" s="221"/>
      <c r="K34" s="222"/>
      <c r="L34" s="222"/>
      <c r="M34" s="222"/>
      <c r="N34" s="222"/>
      <c r="O34" s="223"/>
      <c r="P34" s="223"/>
    </row>
    <row r="35" spans="9:16" ht="18" customHeight="1">
      <c r="I35" s="221"/>
      <c r="J35" s="221"/>
      <c r="K35" s="222"/>
      <c r="L35" s="222"/>
      <c r="M35" s="222"/>
      <c r="N35" s="222"/>
      <c r="O35" s="223"/>
      <c r="P35" s="223"/>
    </row>
    <row r="36" spans="9:16" ht="18" customHeight="1">
      <c r="I36" s="221"/>
      <c r="J36" s="221"/>
      <c r="K36" s="222"/>
      <c r="L36" s="222"/>
      <c r="M36" s="222"/>
      <c r="N36" s="222"/>
      <c r="O36" s="223"/>
      <c r="P36" s="223"/>
    </row>
    <row r="37" spans="9:16" ht="18" customHeight="1">
      <c r="I37" s="221"/>
      <c r="J37" s="221"/>
      <c r="K37" s="222"/>
      <c r="L37" s="222"/>
      <c r="M37" s="222"/>
      <c r="N37" s="222"/>
      <c r="O37" s="223"/>
      <c r="P37" s="223"/>
    </row>
    <row r="38" spans="9:16" ht="18" customHeight="1">
      <c r="I38" s="221"/>
      <c r="J38" s="221"/>
      <c r="K38" s="222"/>
      <c r="L38" s="222"/>
      <c r="M38" s="222"/>
      <c r="N38" s="222"/>
      <c r="O38" s="223"/>
      <c r="P38" s="223"/>
    </row>
    <row r="39" spans="9:16" ht="18" customHeight="1">
      <c r="I39" s="221"/>
      <c r="J39" s="221"/>
      <c r="K39" s="222"/>
      <c r="L39" s="222"/>
      <c r="M39" s="222"/>
      <c r="N39" s="222"/>
      <c r="O39" s="223"/>
      <c r="P39" s="223"/>
    </row>
  </sheetData>
  <sheetProtection/>
  <mergeCells count="108">
    <mergeCell ref="I17:J17"/>
    <mergeCell ref="K17:L17"/>
    <mergeCell ref="M17:N17"/>
    <mergeCell ref="O17:P17"/>
    <mergeCell ref="D15:D16"/>
    <mergeCell ref="E15:E16"/>
    <mergeCell ref="F15:F16"/>
    <mergeCell ref="G15:G16"/>
    <mergeCell ref="I19:J19"/>
    <mergeCell ref="K19:L19"/>
    <mergeCell ref="M19:N19"/>
    <mergeCell ref="O19:P19"/>
    <mergeCell ref="I18:J18"/>
    <mergeCell ref="K18:L18"/>
    <mergeCell ref="M18:N18"/>
    <mergeCell ref="O18:P18"/>
    <mergeCell ref="I21:J21"/>
    <mergeCell ref="K21:L21"/>
    <mergeCell ref="M21:N21"/>
    <mergeCell ref="O21:P21"/>
    <mergeCell ref="I20:J20"/>
    <mergeCell ref="K20:L20"/>
    <mergeCell ref="M20:N20"/>
    <mergeCell ref="O20:P20"/>
    <mergeCell ref="I23:J23"/>
    <mergeCell ref="K23:L23"/>
    <mergeCell ref="M23:N23"/>
    <mergeCell ref="O23:P23"/>
    <mergeCell ref="I22:J22"/>
    <mergeCell ref="K22:L22"/>
    <mergeCell ref="M22:N22"/>
    <mergeCell ref="O22:P22"/>
    <mergeCell ref="I25:J25"/>
    <mergeCell ref="K25:L25"/>
    <mergeCell ref="M25:N25"/>
    <mergeCell ref="O25:P25"/>
    <mergeCell ref="I24:J24"/>
    <mergeCell ref="K24:L24"/>
    <mergeCell ref="M24:N24"/>
    <mergeCell ref="O24:P24"/>
    <mergeCell ref="I27:J27"/>
    <mergeCell ref="K27:L27"/>
    <mergeCell ref="M27:N27"/>
    <mergeCell ref="O27:P27"/>
    <mergeCell ref="I26:J26"/>
    <mergeCell ref="K26:L26"/>
    <mergeCell ref="M26:N26"/>
    <mergeCell ref="O26:P26"/>
    <mergeCell ref="I29:J29"/>
    <mergeCell ref="K29:L29"/>
    <mergeCell ref="M29:N29"/>
    <mergeCell ref="O29:P29"/>
    <mergeCell ref="I28:J28"/>
    <mergeCell ref="K28:L28"/>
    <mergeCell ref="M28:N28"/>
    <mergeCell ref="O28:P28"/>
    <mergeCell ref="I31:J31"/>
    <mergeCell ref="K31:L31"/>
    <mergeCell ref="M31:N31"/>
    <mergeCell ref="O31:P31"/>
    <mergeCell ref="I30:J30"/>
    <mergeCell ref="K30:L30"/>
    <mergeCell ref="M30:N30"/>
    <mergeCell ref="O30:P30"/>
    <mergeCell ref="K33:L33"/>
    <mergeCell ref="M33:N33"/>
    <mergeCell ref="O33:P33"/>
    <mergeCell ref="I32:J32"/>
    <mergeCell ref="K32:L32"/>
    <mergeCell ref="M32:N32"/>
    <mergeCell ref="O32:P32"/>
    <mergeCell ref="O36:P36"/>
    <mergeCell ref="I35:J35"/>
    <mergeCell ref="K35:L35"/>
    <mergeCell ref="M35:N35"/>
    <mergeCell ref="O35:P35"/>
    <mergeCell ref="I34:J34"/>
    <mergeCell ref="K34:L34"/>
    <mergeCell ref="M34:N34"/>
    <mergeCell ref="O34:P34"/>
    <mergeCell ref="O39:P39"/>
    <mergeCell ref="I38:J38"/>
    <mergeCell ref="K38:L38"/>
    <mergeCell ref="M38:N38"/>
    <mergeCell ref="O38:P38"/>
    <mergeCell ref="I37:J37"/>
    <mergeCell ref="K37:L37"/>
    <mergeCell ref="M37:N37"/>
    <mergeCell ref="O37:P37"/>
    <mergeCell ref="A14:A16"/>
    <mergeCell ref="B15:B16"/>
    <mergeCell ref="C15:C16"/>
    <mergeCell ref="I39:J39"/>
    <mergeCell ref="K39:L39"/>
    <mergeCell ref="M39:N39"/>
    <mergeCell ref="I36:J36"/>
    <mergeCell ref="K36:L36"/>
    <mergeCell ref="M36:N36"/>
    <mergeCell ref="I33:J33"/>
    <mergeCell ref="O15:O16"/>
    <mergeCell ref="Q15:Q16"/>
    <mergeCell ref="R14:R16"/>
    <mergeCell ref="K15:L16"/>
    <mergeCell ref="H15:H16"/>
    <mergeCell ref="I15:I16"/>
    <mergeCell ref="M15:M16"/>
    <mergeCell ref="B14:H14"/>
    <mergeCell ref="I14:P14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4:U44"/>
  <sheetViews>
    <sheetView zoomScalePageLayoutView="0" workbookViewId="0" topLeftCell="A19">
      <selection activeCell="B35" sqref="B35"/>
    </sheetView>
  </sheetViews>
  <sheetFormatPr defaultColWidth="9.00390625" defaultRowHeight="18" customHeight="1"/>
  <cols>
    <col min="1" max="1" width="13.00390625" style="20" customWidth="1"/>
    <col min="2" max="3" width="9.00390625" style="20" customWidth="1"/>
    <col min="4" max="4" width="9.00390625" style="44" customWidth="1"/>
    <col min="5" max="10" width="9.00390625" style="20" customWidth="1"/>
    <col min="11" max="11" width="13.25390625" style="20" customWidth="1"/>
    <col min="12" max="12" width="8.625" style="43" customWidth="1"/>
    <col min="13" max="13" width="4.875" style="20" customWidth="1"/>
    <col min="14" max="15" width="6.625" style="44" customWidth="1"/>
    <col min="16" max="16" width="8.625" style="20" customWidth="1"/>
    <col min="17" max="17" width="4.875" style="20" customWidth="1"/>
    <col min="18" max="18" width="8.875" style="20" customWidth="1"/>
    <col min="19" max="19" width="4.875" style="20" customWidth="1"/>
    <col min="20" max="20" width="13.75390625" style="20" customWidth="1"/>
    <col min="21" max="21" width="13.25390625" style="44" customWidth="1"/>
    <col min="22" max="23" width="13.25390625" style="20" customWidth="1"/>
    <col min="24" max="16384" width="9.00390625" style="20" customWidth="1"/>
  </cols>
  <sheetData>
    <row r="14" spans="1:21" ht="18" customHeight="1">
      <c r="A14" s="198" t="s">
        <v>4</v>
      </c>
      <c r="B14" s="205" t="s">
        <v>6</v>
      </c>
      <c r="C14" s="200" t="s">
        <v>7</v>
      </c>
      <c r="D14" s="218"/>
      <c r="E14" s="218"/>
      <c r="F14" s="218"/>
      <c r="G14" s="218"/>
      <c r="H14" s="218"/>
      <c r="I14" s="218"/>
      <c r="J14" s="199"/>
      <c r="K14" s="198" t="s">
        <v>4</v>
      </c>
      <c r="L14" s="216" t="s">
        <v>8</v>
      </c>
      <c r="M14" s="217"/>
      <c r="N14" s="218"/>
      <c r="O14" s="218"/>
      <c r="P14" s="218"/>
      <c r="Q14" s="218"/>
      <c r="R14" s="218"/>
      <c r="S14" s="199"/>
      <c r="T14" s="56" t="s">
        <v>243</v>
      </c>
      <c r="U14" s="213" t="s">
        <v>9</v>
      </c>
    </row>
    <row r="15" spans="1:21" ht="9" customHeight="1">
      <c r="A15" s="198"/>
      <c r="B15" s="206"/>
      <c r="C15" s="198" t="s">
        <v>10</v>
      </c>
      <c r="D15" s="213" t="s">
        <v>192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198" t="s">
        <v>193</v>
      </c>
      <c r="J15" s="205" t="s">
        <v>821</v>
      </c>
      <c r="K15" s="200"/>
      <c r="L15" s="203" t="s">
        <v>244</v>
      </c>
      <c r="M15" s="14">
        <v>-1</v>
      </c>
      <c r="N15" s="292" t="s">
        <v>17</v>
      </c>
      <c r="O15" s="293"/>
      <c r="P15" s="201" t="s">
        <v>18</v>
      </c>
      <c r="Q15" s="15">
        <v>2</v>
      </c>
      <c r="R15" s="201" t="s">
        <v>19</v>
      </c>
      <c r="S15" s="14">
        <v>3</v>
      </c>
      <c r="T15" s="226" t="s">
        <v>198</v>
      </c>
      <c r="U15" s="213"/>
    </row>
    <row r="16" spans="1:21" ht="9" customHeight="1">
      <c r="A16" s="198"/>
      <c r="B16" s="207"/>
      <c r="C16" s="198"/>
      <c r="D16" s="213"/>
      <c r="E16" s="198"/>
      <c r="F16" s="198"/>
      <c r="G16" s="198"/>
      <c r="H16" s="198"/>
      <c r="I16" s="198"/>
      <c r="J16" s="207"/>
      <c r="K16" s="200"/>
      <c r="L16" s="204"/>
      <c r="M16" s="48"/>
      <c r="N16" s="292"/>
      <c r="O16" s="293"/>
      <c r="P16" s="202"/>
      <c r="Q16" s="49"/>
      <c r="R16" s="202"/>
      <c r="S16" s="48"/>
      <c r="T16" s="226"/>
      <c r="U16" s="213"/>
    </row>
    <row r="17" spans="1:21" ht="18" customHeight="1">
      <c r="A17" s="21" t="s">
        <v>822</v>
      </c>
      <c r="B17" s="21"/>
      <c r="C17" s="19" t="s">
        <v>92</v>
      </c>
      <c r="D17" s="19" t="s">
        <v>823</v>
      </c>
      <c r="E17" s="19" t="s">
        <v>260</v>
      </c>
      <c r="F17" s="19" t="s">
        <v>824</v>
      </c>
      <c r="G17" s="19" t="s">
        <v>204</v>
      </c>
      <c r="H17" s="19" t="s">
        <v>377</v>
      </c>
      <c r="I17" s="19" t="s">
        <v>825</v>
      </c>
      <c r="J17" s="19" t="s">
        <v>826</v>
      </c>
      <c r="K17" s="21" t="s">
        <v>822</v>
      </c>
      <c r="L17" s="219">
        <v>3.3</v>
      </c>
      <c r="M17" s="219"/>
      <c r="N17" s="213">
        <v>23.7</v>
      </c>
      <c r="O17" s="213"/>
      <c r="P17" s="220">
        <v>7.2</v>
      </c>
      <c r="Q17" s="220"/>
      <c r="R17" s="220">
        <v>171</v>
      </c>
      <c r="S17" s="220"/>
      <c r="T17" s="21">
        <v>500</v>
      </c>
      <c r="U17" s="41">
        <v>0.9</v>
      </c>
    </row>
    <row r="18" spans="1:21" ht="18" customHeight="1">
      <c r="A18" s="21" t="s">
        <v>827</v>
      </c>
      <c r="B18" s="21"/>
      <c r="C18" s="19" t="s">
        <v>532</v>
      </c>
      <c r="D18" s="19" t="s">
        <v>660</v>
      </c>
      <c r="E18" s="19" t="s">
        <v>616</v>
      </c>
      <c r="F18" s="19" t="s">
        <v>828</v>
      </c>
      <c r="G18" s="19" t="s">
        <v>271</v>
      </c>
      <c r="H18" s="19" t="s">
        <v>829</v>
      </c>
      <c r="I18" s="19" t="s">
        <v>825</v>
      </c>
      <c r="J18" s="19" t="s">
        <v>445</v>
      </c>
      <c r="K18" s="21" t="s">
        <v>827</v>
      </c>
      <c r="L18" s="212">
        <v>2.5</v>
      </c>
      <c r="M18" s="212"/>
      <c r="N18" s="213">
        <v>28.5</v>
      </c>
      <c r="O18" s="213"/>
      <c r="P18" s="213">
        <v>11.4</v>
      </c>
      <c r="Q18" s="213"/>
      <c r="R18" s="213">
        <v>325</v>
      </c>
      <c r="S18" s="213"/>
      <c r="T18" s="21">
        <v>700</v>
      </c>
      <c r="U18" s="41">
        <v>1.5</v>
      </c>
    </row>
    <row r="19" spans="1:21" ht="18" customHeight="1">
      <c r="A19" s="21" t="s">
        <v>830</v>
      </c>
      <c r="B19" s="21"/>
      <c r="C19" s="19" t="s">
        <v>673</v>
      </c>
      <c r="D19" s="19" t="s">
        <v>831</v>
      </c>
      <c r="E19" s="19" t="s">
        <v>566</v>
      </c>
      <c r="F19" s="19" t="s">
        <v>832</v>
      </c>
      <c r="G19" s="19" t="s">
        <v>833</v>
      </c>
      <c r="H19" s="19" t="s">
        <v>214</v>
      </c>
      <c r="I19" s="19" t="s">
        <v>825</v>
      </c>
      <c r="J19" s="19" t="s">
        <v>834</v>
      </c>
      <c r="K19" s="21" t="s">
        <v>830</v>
      </c>
      <c r="L19" s="212">
        <v>2.27</v>
      </c>
      <c r="M19" s="212"/>
      <c r="N19" s="213">
        <v>34</v>
      </c>
      <c r="O19" s="213"/>
      <c r="P19" s="213">
        <v>15</v>
      </c>
      <c r="Q19" s="213"/>
      <c r="R19" s="213">
        <v>510</v>
      </c>
      <c r="S19" s="213"/>
      <c r="T19" s="21">
        <v>700</v>
      </c>
      <c r="U19" s="41">
        <v>2.8</v>
      </c>
    </row>
    <row r="20" spans="1:21" ht="18" customHeight="1">
      <c r="A20" s="21" t="s">
        <v>835</v>
      </c>
      <c r="B20" s="21">
        <v>9</v>
      </c>
      <c r="C20" s="19" t="s">
        <v>836</v>
      </c>
      <c r="D20" s="19" t="s">
        <v>837</v>
      </c>
      <c r="E20" s="19" t="s">
        <v>838</v>
      </c>
      <c r="F20" s="19" t="s">
        <v>839</v>
      </c>
      <c r="G20" s="19" t="s">
        <v>823</v>
      </c>
      <c r="H20" s="19" t="s">
        <v>221</v>
      </c>
      <c r="I20" s="19" t="s">
        <v>825</v>
      </c>
      <c r="J20" s="19" t="s">
        <v>840</v>
      </c>
      <c r="K20" s="21" t="s">
        <v>835</v>
      </c>
      <c r="L20" s="212">
        <v>1.52</v>
      </c>
      <c r="M20" s="212"/>
      <c r="N20" s="213">
        <v>47</v>
      </c>
      <c r="O20" s="213"/>
      <c r="P20" s="213">
        <v>31</v>
      </c>
      <c r="Q20" s="213"/>
      <c r="R20" s="213">
        <v>1460</v>
      </c>
      <c r="S20" s="213"/>
      <c r="T20" s="21">
        <v>1150</v>
      </c>
      <c r="U20" s="41">
        <v>7.9</v>
      </c>
    </row>
    <row r="21" spans="1:21" ht="18" customHeight="1">
      <c r="A21" s="21" t="s">
        <v>841</v>
      </c>
      <c r="B21" s="21">
        <v>9</v>
      </c>
      <c r="C21" s="19" t="s">
        <v>842</v>
      </c>
      <c r="D21" s="19" t="s">
        <v>843</v>
      </c>
      <c r="E21" s="19" t="s">
        <v>838</v>
      </c>
      <c r="F21" s="19" t="s">
        <v>839</v>
      </c>
      <c r="G21" s="19" t="s">
        <v>823</v>
      </c>
      <c r="H21" s="19" t="s">
        <v>221</v>
      </c>
      <c r="I21" s="19" t="s">
        <v>825</v>
      </c>
      <c r="J21" s="19" t="s">
        <v>840</v>
      </c>
      <c r="K21" s="21" t="s">
        <v>841</v>
      </c>
      <c r="L21" s="212">
        <v>1.52</v>
      </c>
      <c r="M21" s="212"/>
      <c r="N21" s="213">
        <v>47</v>
      </c>
      <c r="O21" s="213"/>
      <c r="P21" s="213">
        <v>31</v>
      </c>
      <c r="Q21" s="213"/>
      <c r="R21" s="213">
        <v>1460</v>
      </c>
      <c r="S21" s="213"/>
      <c r="T21" s="21">
        <v>1150</v>
      </c>
      <c r="U21" s="41">
        <v>7.9</v>
      </c>
    </row>
    <row r="22" spans="1:21" ht="18" customHeight="1">
      <c r="A22" s="29" t="s">
        <v>844</v>
      </c>
      <c r="B22" s="29"/>
      <c r="C22" s="19" t="s">
        <v>565</v>
      </c>
      <c r="D22" s="19" t="s">
        <v>845</v>
      </c>
      <c r="E22" s="19" t="s">
        <v>220</v>
      </c>
      <c r="F22" s="19" t="s">
        <v>645</v>
      </c>
      <c r="G22" s="19" t="s">
        <v>846</v>
      </c>
      <c r="H22" s="19" t="s">
        <v>532</v>
      </c>
      <c r="I22" s="19" t="s">
        <v>847</v>
      </c>
      <c r="J22" s="19" t="s">
        <v>848</v>
      </c>
      <c r="K22" s="29" t="s">
        <v>844</v>
      </c>
      <c r="L22" s="294">
        <v>1</v>
      </c>
      <c r="M22" s="294"/>
      <c r="N22" s="295">
        <v>57</v>
      </c>
      <c r="O22" s="295"/>
      <c r="P22" s="295">
        <v>58</v>
      </c>
      <c r="Q22" s="295"/>
      <c r="R22" s="295">
        <v>3300</v>
      </c>
      <c r="S22" s="295"/>
      <c r="T22" s="29">
        <v>2000</v>
      </c>
      <c r="U22" s="41">
        <v>16</v>
      </c>
    </row>
    <row r="23" spans="1:21" ht="18" customHeight="1">
      <c r="A23" s="21" t="s">
        <v>849</v>
      </c>
      <c r="B23" s="21">
        <f>9.5*2</f>
        <v>19</v>
      </c>
      <c r="C23" s="19" t="s">
        <v>850</v>
      </c>
      <c r="D23" s="19" t="s">
        <v>851</v>
      </c>
      <c r="E23" s="19" t="s">
        <v>220</v>
      </c>
      <c r="F23" s="19" t="s">
        <v>645</v>
      </c>
      <c r="G23" s="19" t="s">
        <v>846</v>
      </c>
      <c r="H23" s="19" t="s">
        <v>532</v>
      </c>
      <c r="I23" s="19" t="s">
        <v>847</v>
      </c>
      <c r="J23" s="19" t="s">
        <v>848</v>
      </c>
      <c r="K23" s="21" t="s">
        <v>849</v>
      </c>
      <c r="L23" s="212">
        <v>1</v>
      </c>
      <c r="M23" s="212"/>
      <c r="N23" s="213">
        <v>57</v>
      </c>
      <c r="O23" s="213"/>
      <c r="P23" s="213">
        <v>58</v>
      </c>
      <c r="Q23" s="213"/>
      <c r="R23" s="213">
        <v>3300</v>
      </c>
      <c r="S23" s="213"/>
      <c r="T23" s="21">
        <v>2000</v>
      </c>
      <c r="U23" s="41">
        <v>16.5</v>
      </c>
    </row>
    <row r="24" spans="1:21" s="22" customFormat="1" ht="18" customHeight="1">
      <c r="A24" s="21" t="s">
        <v>852</v>
      </c>
      <c r="B24" s="21"/>
      <c r="C24" s="19" t="s">
        <v>853</v>
      </c>
      <c r="D24" s="19" t="s">
        <v>854</v>
      </c>
      <c r="E24" s="19" t="s">
        <v>809</v>
      </c>
      <c r="F24" s="19" t="s">
        <v>645</v>
      </c>
      <c r="G24" s="19" t="s">
        <v>241</v>
      </c>
      <c r="H24" s="19" t="s">
        <v>116</v>
      </c>
      <c r="I24" s="19" t="s">
        <v>855</v>
      </c>
      <c r="J24" s="19" t="s">
        <v>856</v>
      </c>
      <c r="K24" s="21" t="s">
        <v>852</v>
      </c>
      <c r="L24" s="212">
        <v>0.98</v>
      </c>
      <c r="M24" s="212"/>
      <c r="N24" s="213">
        <v>68</v>
      </c>
      <c r="O24" s="213"/>
      <c r="P24" s="213">
        <v>69</v>
      </c>
      <c r="Q24" s="213"/>
      <c r="R24" s="213">
        <v>4700</v>
      </c>
      <c r="S24" s="213"/>
      <c r="T24" s="21">
        <v>1900</v>
      </c>
      <c r="U24" s="41">
        <v>24</v>
      </c>
    </row>
    <row r="25" spans="1:21" s="22" customFormat="1" ht="18" customHeight="1">
      <c r="A25" s="21" t="s">
        <v>857</v>
      </c>
      <c r="B25" s="21">
        <v>25</v>
      </c>
      <c r="C25" s="19" t="s">
        <v>858</v>
      </c>
      <c r="D25" s="19" t="s">
        <v>859</v>
      </c>
      <c r="E25" s="19" t="s">
        <v>387</v>
      </c>
      <c r="F25" s="19" t="s">
        <v>500</v>
      </c>
      <c r="G25" s="19" t="s">
        <v>241</v>
      </c>
      <c r="H25" s="19" t="s">
        <v>116</v>
      </c>
      <c r="I25" s="19" t="s">
        <v>860</v>
      </c>
      <c r="J25" s="19" t="s">
        <v>861</v>
      </c>
      <c r="K25" s="21" t="s">
        <v>857</v>
      </c>
      <c r="L25" s="212">
        <v>0.99</v>
      </c>
      <c r="M25" s="212"/>
      <c r="N25" s="213">
        <v>68.2</v>
      </c>
      <c r="O25" s="213"/>
      <c r="P25" s="213">
        <v>69.1</v>
      </c>
      <c r="Q25" s="213"/>
      <c r="R25" s="213">
        <v>4712</v>
      </c>
      <c r="S25" s="213"/>
      <c r="T25" s="21">
        <v>2000</v>
      </c>
      <c r="U25" s="41">
        <v>23</v>
      </c>
    </row>
    <row r="26" spans="1:21" s="22" customFormat="1" ht="18" customHeight="1">
      <c r="A26" s="21" t="s">
        <v>862</v>
      </c>
      <c r="B26" s="21">
        <v>29.6</v>
      </c>
      <c r="C26" s="19" t="s">
        <v>863</v>
      </c>
      <c r="D26" s="19" t="s">
        <v>864</v>
      </c>
      <c r="E26" s="19" t="s">
        <v>152</v>
      </c>
      <c r="F26" s="19" t="s">
        <v>209</v>
      </c>
      <c r="G26" s="19" t="s">
        <v>155</v>
      </c>
      <c r="H26" s="19" t="s">
        <v>865</v>
      </c>
      <c r="I26" s="19" t="s">
        <v>137</v>
      </c>
      <c r="J26" s="19" t="s">
        <v>777</v>
      </c>
      <c r="K26" s="21" t="s">
        <v>862</v>
      </c>
      <c r="L26" s="212">
        <v>1.9</v>
      </c>
      <c r="M26" s="212"/>
      <c r="N26" s="213">
        <v>95</v>
      </c>
      <c r="O26" s="213"/>
      <c r="P26" s="213">
        <v>50</v>
      </c>
      <c r="Q26" s="213"/>
      <c r="R26" s="213">
        <v>4750</v>
      </c>
      <c r="S26" s="213"/>
      <c r="T26" s="21">
        <v>1400</v>
      </c>
      <c r="U26" s="41">
        <v>33.5</v>
      </c>
    </row>
    <row r="27" spans="1:21" s="22" customFormat="1" ht="18" customHeight="1">
      <c r="A27" s="21" t="s">
        <v>866</v>
      </c>
      <c r="B27" s="21">
        <v>60</v>
      </c>
      <c r="C27" s="19" t="s">
        <v>867</v>
      </c>
      <c r="D27" s="19" t="s">
        <v>868</v>
      </c>
      <c r="E27" s="19" t="s">
        <v>796</v>
      </c>
      <c r="F27" s="19" t="s">
        <v>529</v>
      </c>
      <c r="G27" s="19" t="s">
        <v>869</v>
      </c>
      <c r="H27" s="19" t="s">
        <v>70</v>
      </c>
      <c r="I27" s="19" t="s">
        <v>137</v>
      </c>
      <c r="J27" s="19" t="s">
        <v>382</v>
      </c>
      <c r="K27" s="21" t="s">
        <v>866</v>
      </c>
      <c r="L27" s="212">
        <v>1.02</v>
      </c>
      <c r="M27" s="212"/>
      <c r="N27" s="213">
        <v>108.8</v>
      </c>
      <c r="O27" s="213"/>
      <c r="P27" s="213">
        <v>106.5</v>
      </c>
      <c r="Q27" s="213"/>
      <c r="R27" s="213">
        <v>10951</v>
      </c>
      <c r="S27" s="213"/>
      <c r="T27" s="21">
        <v>2300</v>
      </c>
      <c r="U27" s="41">
        <v>55</v>
      </c>
    </row>
    <row r="28" spans="1:21" s="22" customFormat="1" ht="18" customHeight="1">
      <c r="A28" s="21" t="s">
        <v>870</v>
      </c>
      <c r="B28" s="21">
        <f>22*2</f>
        <v>44</v>
      </c>
      <c r="C28" s="19" t="s">
        <v>803</v>
      </c>
      <c r="D28" s="19" t="s">
        <v>871</v>
      </c>
      <c r="E28" s="19" t="s">
        <v>872</v>
      </c>
      <c r="F28" s="19" t="s">
        <v>390</v>
      </c>
      <c r="G28" s="19" t="s">
        <v>873</v>
      </c>
      <c r="H28" s="19" t="s">
        <v>138</v>
      </c>
      <c r="I28" s="19" t="s">
        <v>137</v>
      </c>
      <c r="J28" s="19" t="s">
        <v>217</v>
      </c>
      <c r="K28" s="21" t="s">
        <v>870</v>
      </c>
      <c r="L28" s="212">
        <v>1.35</v>
      </c>
      <c r="M28" s="212"/>
      <c r="N28" s="213">
        <v>102.8</v>
      </c>
      <c r="O28" s="213"/>
      <c r="P28" s="213">
        <v>75.5</v>
      </c>
      <c r="Q28" s="213"/>
      <c r="R28" s="213">
        <v>7750</v>
      </c>
      <c r="S28" s="213"/>
      <c r="T28" s="21">
        <v>1700</v>
      </c>
      <c r="U28" s="41">
        <v>38</v>
      </c>
    </row>
    <row r="29" spans="1:21" s="22" customFormat="1" ht="18" customHeight="1">
      <c r="A29" s="21" t="s">
        <v>874</v>
      </c>
      <c r="B29" s="21"/>
      <c r="C29" s="19" t="s">
        <v>547</v>
      </c>
      <c r="D29" s="19" t="s">
        <v>875</v>
      </c>
      <c r="E29" s="19" t="s">
        <v>876</v>
      </c>
      <c r="F29" s="19" t="s">
        <v>221</v>
      </c>
      <c r="G29" s="19" t="s">
        <v>152</v>
      </c>
      <c r="H29" s="19" t="s">
        <v>877</v>
      </c>
      <c r="I29" s="19" t="s">
        <v>855</v>
      </c>
      <c r="J29" s="19" t="s">
        <v>267</v>
      </c>
      <c r="K29" s="21" t="s">
        <v>874</v>
      </c>
      <c r="L29" s="212">
        <v>0.68</v>
      </c>
      <c r="M29" s="212"/>
      <c r="N29" s="213">
        <v>103.3</v>
      </c>
      <c r="O29" s="213"/>
      <c r="P29" s="213">
        <v>151.5</v>
      </c>
      <c r="Q29" s="213"/>
      <c r="R29" s="213">
        <v>15463</v>
      </c>
      <c r="S29" s="213"/>
      <c r="T29" s="21">
        <v>3100</v>
      </c>
      <c r="U29" s="41">
        <v>76</v>
      </c>
    </row>
    <row r="30" spans="1:21" s="22" customFormat="1" ht="18" customHeight="1">
      <c r="A30" s="21" t="s">
        <v>878</v>
      </c>
      <c r="B30" s="21">
        <f>59*2</f>
        <v>118</v>
      </c>
      <c r="C30" s="19" t="s">
        <v>879</v>
      </c>
      <c r="D30" s="19" t="s">
        <v>880</v>
      </c>
      <c r="E30" s="19" t="s">
        <v>881</v>
      </c>
      <c r="F30" s="19" t="s">
        <v>882</v>
      </c>
      <c r="G30" s="19" t="s">
        <v>883</v>
      </c>
      <c r="H30" s="19" t="s">
        <v>430</v>
      </c>
      <c r="I30" s="19" t="s">
        <v>137</v>
      </c>
      <c r="J30" s="19" t="s">
        <v>216</v>
      </c>
      <c r="K30" s="21" t="s">
        <v>878</v>
      </c>
      <c r="L30" s="212">
        <v>0.784</v>
      </c>
      <c r="M30" s="212"/>
      <c r="N30" s="213">
        <v>132</v>
      </c>
      <c r="O30" s="213"/>
      <c r="P30" s="213">
        <v>168</v>
      </c>
      <c r="Q30" s="213"/>
      <c r="R30" s="213">
        <v>23250</v>
      </c>
      <c r="S30" s="213"/>
      <c r="T30" s="21">
        <v>2750</v>
      </c>
      <c r="U30" s="41">
        <v>109</v>
      </c>
    </row>
    <row r="31" spans="1:21" s="22" customFormat="1" ht="18" customHeight="1">
      <c r="A31" s="21" t="s">
        <v>884</v>
      </c>
      <c r="B31" s="21">
        <f>67</f>
        <v>67</v>
      </c>
      <c r="C31" s="19" t="s">
        <v>885</v>
      </c>
      <c r="D31" s="19" t="s">
        <v>886</v>
      </c>
      <c r="E31" s="19" t="s">
        <v>887</v>
      </c>
      <c r="F31" s="19" t="s">
        <v>888</v>
      </c>
      <c r="G31" s="19" t="s">
        <v>155</v>
      </c>
      <c r="H31" s="19" t="s">
        <v>810</v>
      </c>
      <c r="I31" s="19" t="s">
        <v>137</v>
      </c>
      <c r="J31" s="19" t="s">
        <v>217</v>
      </c>
      <c r="K31" s="21" t="s">
        <v>889</v>
      </c>
      <c r="L31" s="212">
        <v>1.08</v>
      </c>
      <c r="M31" s="212"/>
      <c r="N31" s="213">
        <v>108</v>
      </c>
      <c r="O31" s="213"/>
      <c r="P31" s="213">
        <v>97.7</v>
      </c>
      <c r="Q31" s="213"/>
      <c r="R31" s="213">
        <v>10356.2</v>
      </c>
      <c r="S31" s="213"/>
      <c r="T31" s="21">
        <v>2700</v>
      </c>
      <c r="U31" s="41">
        <v>60</v>
      </c>
    </row>
    <row r="32" spans="1:21" s="22" customFormat="1" ht="18" customHeight="1">
      <c r="A32" s="21" t="s">
        <v>890</v>
      </c>
      <c r="B32" s="21">
        <f>31.8*2</f>
        <v>63.6</v>
      </c>
      <c r="C32" s="19" t="s">
        <v>124</v>
      </c>
      <c r="D32" s="19" t="s">
        <v>891</v>
      </c>
      <c r="E32" s="19" t="s">
        <v>468</v>
      </c>
      <c r="F32" s="19" t="s">
        <v>892</v>
      </c>
      <c r="G32" s="19" t="s">
        <v>800</v>
      </c>
      <c r="H32" s="19" t="s">
        <v>893</v>
      </c>
      <c r="I32" s="19" t="s">
        <v>137</v>
      </c>
      <c r="J32" s="19" t="s">
        <v>894</v>
      </c>
      <c r="K32" s="21" t="s">
        <v>890</v>
      </c>
      <c r="L32" s="212">
        <v>1.14</v>
      </c>
      <c r="M32" s="212"/>
      <c r="N32" s="213">
        <v>111.3</v>
      </c>
      <c r="O32" s="213"/>
      <c r="P32" s="213">
        <v>99.8</v>
      </c>
      <c r="Q32" s="213"/>
      <c r="R32" s="213">
        <v>11113</v>
      </c>
      <c r="S32" s="213"/>
      <c r="T32" s="21">
        <v>2000</v>
      </c>
      <c r="U32" s="41">
        <v>59</v>
      </c>
    </row>
    <row r="33" spans="1:21" s="22" customFormat="1" ht="18" customHeight="1">
      <c r="A33" s="21" t="s">
        <v>895</v>
      </c>
      <c r="B33" s="21">
        <f>49.2</f>
        <v>49.2</v>
      </c>
      <c r="C33" s="19" t="s">
        <v>896</v>
      </c>
      <c r="D33" s="19" t="s">
        <v>897</v>
      </c>
      <c r="E33" s="19" t="s">
        <v>898</v>
      </c>
      <c r="F33" s="19" t="s">
        <v>899</v>
      </c>
      <c r="G33" s="19" t="s">
        <v>873</v>
      </c>
      <c r="H33" s="19" t="s">
        <v>900</v>
      </c>
      <c r="I33" s="19" t="s">
        <v>137</v>
      </c>
      <c r="J33" s="19" t="s">
        <v>901</v>
      </c>
      <c r="K33" s="21" t="s">
        <v>895</v>
      </c>
      <c r="L33" s="212">
        <v>1.414</v>
      </c>
      <c r="M33" s="212"/>
      <c r="N33" s="213">
        <v>101.96</v>
      </c>
      <c r="O33" s="213"/>
      <c r="P33" s="213">
        <v>72.1</v>
      </c>
      <c r="Q33" s="213"/>
      <c r="R33" s="213">
        <v>7352</v>
      </c>
      <c r="S33" s="213"/>
      <c r="T33" s="21">
        <v>1500</v>
      </c>
      <c r="U33" s="41">
        <v>43</v>
      </c>
    </row>
    <row r="34" spans="3:21" s="22" customFormat="1" ht="18" customHeight="1">
      <c r="C34" s="23"/>
      <c r="D34" s="62"/>
      <c r="E34" s="23"/>
      <c r="F34" s="23"/>
      <c r="G34" s="23"/>
      <c r="H34" s="23"/>
      <c r="I34" s="23"/>
      <c r="J34" s="23"/>
      <c r="L34" s="209"/>
      <c r="M34" s="209"/>
      <c r="N34" s="210"/>
      <c r="O34" s="210"/>
      <c r="P34" s="210"/>
      <c r="Q34" s="210"/>
      <c r="R34" s="210"/>
      <c r="S34" s="210"/>
      <c r="U34" s="50"/>
    </row>
    <row r="35" spans="3:21" s="22" customFormat="1" ht="18" customHeight="1">
      <c r="C35" s="23"/>
      <c r="D35" s="62"/>
      <c r="E35" s="23"/>
      <c r="F35" s="23"/>
      <c r="G35" s="23"/>
      <c r="H35" s="23"/>
      <c r="I35" s="23"/>
      <c r="J35" s="23"/>
      <c r="L35" s="209"/>
      <c r="M35" s="209"/>
      <c r="N35" s="210"/>
      <c r="O35" s="210"/>
      <c r="P35" s="210"/>
      <c r="Q35" s="210"/>
      <c r="R35" s="210"/>
      <c r="S35" s="210"/>
      <c r="U35" s="50"/>
    </row>
    <row r="36" spans="12:19" ht="18" customHeight="1">
      <c r="L36" s="221"/>
      <c r="M36" s="221"/>
      <c r="N36" s="223"/>
      <c r="O36" s="223"/>
      <c r="P36" s="223"/>
      <c r="Q36" s="223"/>
      <c r="R36" s="223"/>
      <c r="S36" s="223"/>
    </row>
    <row r="37" spans="12:19" ht="18" customHeight="1">
      <c r="L37" s="221"/>
      <c r="M37" s="221"/>
      <c r="N37" s="223"/>
      <c r="O37" s="223"/>
      <c r="P37" s="223"/>
      <c r="Q37" s="223"/>
      <c r="R37" s="223"/>
      <c r="S37" s="223"/>
    </row>
    <row r="38" spans="12:19" ht="18" customHeight="1">
      <c r="L38" s="221"/>
      <c r="M38" s="221"/>
      <c r="N38" s="223"/>
      <c r="O38" s="223"/>
      <c r="P38" s="223"/>
      <c r="Q38" s="223"/>
      <c r="R38" s="223"/>
      <c r="S38" s="223"/>
    </row>
    <row r="39" spans="12:19" ht="18" customHeight="1">
      <c r="L39" s="221"/>
      <c r="M39" s="221"/>
      <c r="N39" s="223"/>
      <c r="O39" s="223"/>
      <c r="P39" s="222"/>
      <c r="Q39" s="222"/>
      <c r="R39" s="223"/>
      <c r="S39" s="223"/>
    </row>
    <row r="40" spans="12:19" ht="18" customHeight="1">
      <c r="L40" s="221"/>
      <c r="M40" s="221"/>
      <c r="N40" s="223"/>
      <c r="O40" s="223"/>
      <c r="P40" s="222"/>
      <c r="Q40" s="222"/>
      <c r="R40" s="223"/>
      <c r="S40" s="223"/>
    </row>
    <row r="41" spans="12:19" ht="18" customHeight="1">
      <c r="L41" s="221"/>
      <c r="M41" s="221"/>
      <c r="N41" s="223"/>
      <c r="O41" s="223"/>
      <c r="P41" s="222"/>
      <c r="Q41" s="222"/>
      <c r="R41" s="223"/>
      <c r="S41" s="223"/>
    </row>
    <row r="42" spans="12:19" ht="18" customHeight="1">
      <c r="L42" s="221"/>
      <c r="M42" s="221"/>
      <c r="N42" s="223"/>
      <c r="O42" s="223"/>
      <c r="P42" s="222"/>
      <c r="Q42" s="222"/>
      <c r="R42" s="223"/>
      <c r="S42" s="223"/>
    </row>
    <row r="43" spans="12:19" ht="18" customHeight="1">
      <c r="L43" s="221"/>
      <c r="M43" s="221"/>
      <c r="N43" s="223"/>
      <c r="O43" s="223"/>
      <c r="P43" s="222"/>
      <c r="Q43" s="222"/>
      <c r="R43" s="223"/>
      <c r="S43" s="223"/>
    </row>
    <row r="44" spans="12:19" ht="18" customHeight="1">
      <c r="L44" s="221"/>
      <c r="M44" s="221"/>
      <c r="N44" s="223"/>
      <c r="O44" s="223"/>
      <c r="P44" s="222"/>
      <c r="Q44" s="222"/>
      <c r="R44" s="223"/>
      <c r="S44" s="223"/>
    </row>
  </sheetData>
  <sheetProtection/>
  <mergeCells count="131">
    <mergeCell ref="E15:E16"/>
    <mergeCell ref="F15:F16"/>
    <mergeCell ref="G15:G16"/>
    <mergeCell ref="H15:H16"/>
    <mergeCell ref="L18:M18"/>
    <mergeCell ref="N18:O18"/>
    <mergeCell ref="P18:Q18"/>
    <mergeCell ref="R18:S18"/>
    <mergeCell ref="C14:J14"/>
    <mergeCell ref="L14:S14"/>
    <mergeCell ref="L17:M17"/>
    <mergeCell ref="N17:O17"/>
    <mergeCell ref="P17:Q17"/>
    <mergeCell ref="R17:S17"/>
    <mergeCell ref="L20:M20"/>
    <mergeCell ref="N20:O20"/>
    <mergeCell ref="P20:Q20"/>
    <mergeCell ref="R20:S20"/>
    <mergeCell ref="L19:M19"/>
    <mergeCell ref="N19:O19"/>
    <mergeCell ref="P19:Q19"/>
    <mergeCell ref="R19:S19"/>
    <mergeCell ref="L22:M22"/>
    <mergeCell ref="N22:O22"/>
    <mergeCell ref="P22:Q22"/>
    <mergeCell ref="R22:S22"/>
    <mergeCell ref="L21:M21"/>
    <mergeCell ref="N21:O21"/>
    <mergeCell ref="P21:Q21"/>
    <mergeCell ref="R21:S21"/>
    <mergeCell ref="L24:M24"/>
    <mergeCell ref="N24:O24"/>
    <mergeCell ref="P24:Q24"/>
    <mergeCell ref="R24:S24"/>
    <mergeCell ref="L23:M23"/>
    <mergeCell ref="N23:O23"/>
    <mergeCell ref="P23:Q23"/>
    <mergeCell ref="R23:S23"/>
    <mergeCell ref="L26:M26"/>
    <mergeCell ref="N26:O26"/>
    <mergeCell ref="P26:Q26"/>
    <mergeCell ref="R26:S26"/>
    <mergeCell ref="L25:M25"/>
    <mergeCell ref="N25:O25"/>
    <mergeCell ref="P25:Q25"/>
    <mergeCell ref="R25:S25"/>
    <mergeCell ref="L28:M28"/>
    <mergeCell ref="N28:O28"/>
    <mergeCell ref="P28:Q28"/>
    <mergeCell ref="R28:S28"/>
    <mergeCell ref="L27:M27"/>
    <mergeCell ref="N27:O27"/>
    <mergeCell ref="P27:Q27"/>
    <mergeCell ref="R27:S27"/>
    <mergeCell ref="L30:M30"/>
    <mergeCell ref="N30:O30"/>
    <mergeCell ref="P30:Q30"/>
    <mergeCell ref="R30:S30"/>
    <mergeCell ref="L29:M29"/>
    <mergeCell ref="N29:O29"/>
    <mergeCell ref="P29:Q29"/>
    <mergeCell ref="R29:S29"/>
    <mergeCell ref="L32:M32"/>
    <mergeCell ref="N32:O32"/>
    <mergeCell ref="P32:Q32"/>
    <mergeCell ref="R32:S32"/>
    <mergeCell ref="L31:M31"/>
    <mergeCell ref="N31:O31"/>
    <mergeCell ref="P31:Q31"/>
    <mergeCell ref="R31:S31"/>
    <mergeCell ref="L34:M34"/>
    <mergeCell ref="N34:O34"/>
    <mergeCell ref="P34:Q34"/>
    <mergeCell ref="R34:S34"/>
    <mergeCell ref="L33:M33"/>
    <mergeCell ref="N33:O33"/>
    <mergeCell ref="P33:Q33"/>
    <mergeCell ref="R33:S33"/>
    <mergeCell ref="L36:M36"/>
    <mergeCell ref="N36:O36"/>
    <mergeCell ref="P36:Q36"/>
    <mergeCell ref="R36:S36"/>
    <mergeCell ref="L35:M35"/>
    <mergeCell ref="N35:O35"/>
    <mergeCell ref="P35:Q35"/>
    <mergeCell ref="R35:S35"/>
    <mergeCell ref="L38:M38"/>
    <mergeCell ref="N38:O38"/>
    <mergeCell ref="P38:Q38"/>
    <mergeCell ref="R38:S38"/>
    <mergeCell ref="L37:M37"/>
    <mergeCell ref="N37:O37"/>
    <mergeCell ref="P37:Q37"/>
    <mergeCell ref="R37:S37"/>
    <mergeCell ref="P40:Q40"/>
    <mergeCell ref="R40:S40"/>
    <mergeCell ref="L39:M39"/>
    <mergeCell ref="N39:O39"/>
    <mergeCell ref="P39:Q39"/>
    <mergeCell ref="R39:S39"/>
    <mergeCell ref="P42:Q42"/>
    <mergeCell ref="R42:S42"/>
    <mergeCell ref="L41:M41"/>
    <mergeCell ref="N41:O41"/>
    <mergeCell ref="P41:Q41"/>
    <mergeCell ref="R41:S41"/>
    <mergeCell ref="P44:Q44"/>
    <mergeCell ref="R44:S44"/>
    <mergeCell ref="L43:M43"/>
    <mergeCell ref="N43:O43"/>
    <mergeCell ref="P43:Q43"/>
    <mergeCell ref="R43:S43"/>
    <mergeCell ref="A14:A16"/>
    <mergeCell ref="B14:B16"/>
    <mergeCell ref="C15:C16"/>
    <mergeCell ref="D15:D16"/>
    <mergeCell ref="L44:M44"/>
    <mergeCell ref="N44:O44"/>
    <mergeCell ref="L42:M42"/>
    <mergeCell ref="N42:O42"/>
    <mergeCell ref="L40:M40"/>
    <mergeCell ref="N40:O40"/>
    <mergeCell ref="N15:O16"/>
    <mergeCell ref="P15:P16"/>
    <mergeCell ref="R15:R16"/>
    <mergeCell ref="T15:T16"/>
    <mergeCell ref="U14:U16"/>
    <mergeCell ref="I15:I16"/>
    <mergeCell ref="J15:J16"/>
    <mergeCell ref="K14:K16"/>
    <mergeCell ref="L15:L16"/>
  </mergeCells>
  <printOptions/>
  <pageMargins left="0.75" right="0.75" top="1" bottom="1" header="0.5" footer="0.5"/>
  <pageSetup horizontalDpi="600" verticalDpi="600" orientation="portrait" paperSize="9"/>
  <legacyDrawing r:id="rId3"/>
  <oleObjects>
    <oleObject progId="AutoCAD.Drawing.16" shapeId="1" r:id="rId1"/>
    <oleObject progId="AutoCAD.Drawing.16" shapeId="2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4:U38"/>
  <sheetViews>
    <sheetView zoomScalePageLayoutView="0" workbookViewId="0" topLeftCell="A10">
      <selection activeCell="D29" sqref="D29"/>
    </sheetView>
  </sheetViews>
  <sheetFormatPr defaultColWidth="9.00390625" defaultRowHeight="18" customHeight="1"/>
  <cols>
    <col min="1" max="3" width="10.125" style="20" customWidth="1"/>
    <col min="4" max="4" width="7.875" style="44" customWidth="1"/>
    <col min="5" max="9" width="9.00390625" style="20" customWidth="1"/>
    <col min="10" max="10" width="7.875" style="20" customWidth="1"/>
    <col min="11" max="11" width="13.25390625" style="20" customWidth="1"/>
    <col min="12" max="12" width="8.625" style="43" customWidth="1"/>
    <col min="13" max="13" width="4.875" style="20" customWidth="1"/>
    <col min="14" max="15" width="6.625" style="20" customWidth="1"/>
    <col min="16" max="16" width="8.625" style="20" customWidth="1"/>
    <col min="17" max="17" width="4.875" style="20" customWidth="1"/>
    <col min="18" max="18" width="8.875" style="20" customWidth="1"/>
    <col min="19" max="19" width="4.875" style="20" customWidth="1"/>
    <col min="20" max="20" width="13.75390625" style="20" customWidth="1"/>
    <col min="21" max="21" width="13.25390625" style="44" customWidth="1"/>
    <col min="22" max="23" width="13.25390625" style="20" customWidth="1"/>
    <col min="24" max="16384" width="9.00390625" style="20" customWidth="1"/>
  </cols>
  <sheetData>
    <row r="14" spans="1:21" ht="18" customHeight="1">
      <c r="A14" s="198" t="s">
        <v>4</v>
      </c>
      <c r="B14" s="205" t="s">
        <v>6</v>
      </c>
      <c r="C14" s="200" t="s">
        <v>7</v>
      </c>
      <c r="D14" s="218"/>
      <c r="E14" s="218"/>
      <c r="F14" s="218"/>
      <c r="G14" s="218"/>
      <c r="H14" s="218"/>
      <c r="I14" s="218"/>
      <c r="J14" s="199"/>
      <c r="K14" s="198" t="s">
        <v>4</v>
      </c>
      <c r="L14" s="216" t="s">
        <v>8</v>
      </c>
      <c r="M14" s="217"/>
      <c r="N14" s="218"/>
      <c r="O14" s="218"/>
      <c r="P14" s="218"/>
      <c r="Q14" s="218"/>
      <c r="R14" s="218"/>
      <c r="S14" s="199"/>
      <c r="T14" s="56" t="s">
        <v>243</v>
      </c>
      <c r="U14" s="213" t="s">
        <v>9</v>
      </c>
    </row>
    <row r="15" spans="1:21" ht="9" customHeight="1">
      <c r="A15" s="198"/>
      <c r="B15" s="206"/>
      <c r="C15" s="198" t="s">
        <v>10</v>
      </c>
      <c r="D15" s="213" t="s">
        <v>11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198" t="s">
        <v>193</v>
      </c>
      <c r="J15" s="205" t="s">
        <v>902</v>
      </c>
      <c r="K15" s="200"/>
      <c r="L15" s="203" t="s">
        <v>244</v>
      </c>
      <c r="M15" s="14">
        <v>-1</v>
      </c>
      <c r="N15" s="199" t="s">
        <v>17</v>
      </c>
      <c r="O15" s="200"/>
      <c r="P15" s="201" t="s">
        <v>18</v>
      </c>
      <c r="Q15" s="15">
        <v>2</v>
      </c>
      <c r="R15" s="201" t="s">
        <v>19</v>
      </c>
      <c r="S15" s="14">
        <v>3</v>
      </c>
      <c r="T15" s="226" t="s">
        <v>198</v>
      </c>
      <c r="U15" s="213"/>
    </row>
    <row r="16" spans="1:21" ht="9" customHeight="1">
      <c r="A16" s="198"/>
      <c r="B16" s="207"/>
      <c r="C16" s="198"/>
      <c r="D16" s="213"/>
      <c r="E16" s="198"/>
      <c r="F16" s="198"/>
      <c r="G16" s="198"/>
      <c r="H16" s="198"/>
      <c r="I16" s="198"/>
      <c r="J16" s="207"/>
      <c r="K16" s="200"/>
      <c r="L16" s="204"/>
      <c r="M16" s="48"/>
      <c r="N16" s="199"/>
      <c r="O16" s="200"/>
      <c r="P16" s="202"/>
      <c r="Q16" s="49"/>
      <c r="R16" s="202"/>
      <c r="S16" s="48"/>
      <c r="T16" s="226"/>
      <c r="U16" s="213"/>
    </row>
    <row r="17" spans="1:21" ht="18" customHeight="1">
      <c r="A17" s="21" t="s">
        <v>903</v>
      </c>
      <c r="B17" s="21"/>
      <c r="C17" s="19" t="s">
        <v>131</v>
      </c>
      <c r="D17" s="19">
        <v>8.3</v>
      </c>
      <c r="E17" s="19" t="s">
        <v>904</v>
      </c>
      <c r="F17" s="19" t="s">
        <v>260</v>
      </c>
      <c r="G17" s="19" t="s">
        <v>271</v>
      </c>
      <c r="H17" s="19" t="s">
        <v>382</v>
      </c>
      <c r="I17" s="19" t="s">
        <v>905</v>
      </c>
      <c r="J17" s="19">
        <v>10.5</v>
      </c>
      <c r="K17" s="21" t="s">
        <v>903</v>
      </c>
      <c r="L17" s="219">
        <v>2.46</v>
      </c>
      <c r="M17" s="219"/>
      <c r="N17" s="198">
        <v>30.6</v>
      </c>
      <c r="O17" s="198"/>
      <c r="P17" s="220">
        <v>12.5</v>
      </c>
      <c r="Q17" s="220"/>
      <c r="R17" s="220">
        <v>382</v>
      </c>
      <c r="S17" s="220"/>
      <c r="T17" s="21">
        <v>870</v>
      </c>
      <c r="U17" s="41">
        <v>2.1</v>
      </c>
    </row>
    <row r="18" spans="1:21" ht="18" customHeight="1">
      <c r="A18" s="21" t="s">
        <v>906</v>
      </c>
      <c r="B18" s="21"/>
      <c r="C18" s="19" t="s">
        <v>172</v>
      </c>
      <c r="D18" s="19">
        <v>11.5</v>
      </c>
      <c r="E18" s="19" t="s">
        <v>907</v>
      </c>
      <c r="F18" s="19" t="s">
        <v>272</v>
      </c>
      <c r="G18" s="19" t="s">
        <v>293</v>
      </c>
      <c r="H18" s="19" t="s">
        <v>231</v>
      </c>
      <c r="I18" s="19" t="s">
        <v>908</v>
      </c>
      <c r="J18" s="19">
        <v>14.3</v>
      </c>
      <c r="K18" s="21" t="s">
        <v>906</v>
      </c>
      <c r="L18" s="212">
        <v>1.76</v>
      </c>
      <c r="M18" s="212"/>
      <c r="N18" s="198">
        <v>40.2</v>
      </c>
      <c r="O18" s="198"/>
      <c r="P18" s="213">
        <v>22.8</v>
      </c>
      <c r="Q18" s="213"/>
      <c r="R18" s="213">
        <v>917</v>
      </c>
      <c r="S18" s="213"/>
      <c r="T18" s="21">
        <v>1150</v>
      </c>
      <c r="U18" s="41">
        <v>4.5</v>
      </c>
    </row>
    <row r="19" spans="1:21" ht="18" customHeight="1">
      <c r="A19" s="21" t="s">
        <v>909</v>
      </c>
      <c r="B19" s="21"/>
      <c r="C19" s="19" t="s">
        <v>910</v>
      </c>
      <c r="D19" s="19">
        <v>13.1</v>
      </c>
      <c r="E19" s="19" t="s">
        <v>419</v>
      </c>
      <c r="F19" s="19" t="s">
        <v>272</v>
      </c>
      <c r="G19" s="19" t="s">
        <v>911</v>
      </c>
      <c r="H19" s="19" t="s">
        <v>912</v>
      </c>
      <c r="I19" s="19" t="s">
        <v>913</v>
      </c>
      <c r="J19" s="19">
        <v>15.8</v>
      </c>
      <c r="K19" s="21" t="s">
        <v>909</v>
      </c>
      <c r="L19" s="212">
        <v>2.03</v>
      </c>
      <c r="M19" s="212"/>
      <c r="N19" s="198">
        <v>46.1</v>
      </c>
      <c r="O19" s="198"/>
      <c r="P19" s="213">
        <v>22.7</v>
      </c>
      <c r="Q19" s="213"/>
      <c r="R19" s="213">
        <v>1050</v>
      </c>
      <c r="S19" s="213"/>
      <c r="T19" s="21">
        <v>940</v>
      </c>
      <c r="U19" s="41">
        <v>5.3</v>
      </c>
    </row>
    <row r="20" spans="1:21" ht="18" customHeight="1">
      <c r="A20" s="21" t="s">
        <v>914</v>
      </c>
      <c r="B20" s="21"/>
      <c r="C20" s="19" t="s">
        <v>915</v>
      </c>
      <c r="D20" s="19">
        <v>17.1</v>
      </c>
      <c r="E20" s="19" t="s">
        <v>45</v>
      </c>
      <c r="F20" s="19" t="s">
        <v>390</v>
      </c>
      <c r="G20" s="19" t="s">
        <v>660</v>
      </c>
      <c r="H20" s="19" t="s">
        <v>61</v>
      </c>
      <c r="I20" s="19" t="s">
        <v>594</v>
      </c>
      <c r="J20" s="19">
        <v>20.6</v>
      </c>
      <c r="K20" s="21" t="s">
        <v>914</v>
      </c>
      <c r="L20" s="212">
        <v>1.28</v>
      </c>
      <c r="M20" s="212"/>
      <c r="N20" s="198">
        <v>59.2</v>
      </c>
      <c r="O20" s="198"/>
      <c r="P20" s="213">
        <v>46.4</v>
      </c>
      <c r="Q20" s="213"/>
      <c r="R20" s="213">
        <v>2750</v>
      </c>
      <c r="S20" s="213"/>
      <c r="T20" s="21">
        <v>1560</v>
      </c>
      <c r="U20" s="41">
        <v>13</v>
      </c>
    </row>
    <row r="21" spans="1:21" ht="18" customHeight="1">
      <c r="A21" s="29" t="s">
        <v>916</v>
      </c>
      <c r="B21" s="29"/>
      <c r="C21" s="61" t="s">
        <v>917</v>
      </c>
      <c r="D21" s="61">
        <v>18.5</v>
      </c>
      <c r="E21" s="61" t="s">
        <v>882</v>
      </c>
      <c r="F21" s="61" t="s">
        <v>390</v>
      </c>
      <c r="G21" s="61" t="s">
        <v>86</v>
      </c>
      <c r="H21" s="61" t="s">
        <v>151</v>
      </c>
      <c r="I21" s="61" t="s">
        <v>594</v>
      </c>
      <c r="J21" s="61">
        <v>21.6</v>
      </c>
      <c r="K21" s="29" t="s">
        <v>916</v>
      </c>
      <c r="L21" s="294">
        <v>1.34</v>
      </c>
      <c r="M21" s="294"/>
      <c r="N21" s="205">
        <v>73.1</v>
      </c>
      <c r="O21" s="205"/>
      <c r="P21" s="295">
        <v>54.6</v>
      </c>
      <c r="Q21" s="295"/>
      <c r="R21" s="295">
        <v>3990</v>
      </c>
      <c r="S21" s="295"/>
      <c r="T21" s="29">
        <v>1540</v>
      </c>
      <c r="U21" s="41">
        <v>18</v>
      </c>
    </row>
    <row r="22" spans="1:21" s="22" customFormat="1" ht="18" customHeight="1">
      <c r="A22" s="21" t="s">
        <v>918</v>
      </c>
      <c r="B22" s="21"/>
      <c r="C22" s="19" t="s">
        <v>919</v>
      </c>
      <c r="D22" s="19">
        <v>20</v>
      </c>
      <c r="E22" s="19" t="s">
        <v>116</v>
      </c>
      <c r="F22" s="19" t="s">
        <v>390</v>
      </c>
      <c r="G22" s="19" t="s">
        <v>882</v>
      </c>
      <c r="H22" s="19" t="s">
        <v>920</v>
      </c>
      <c r="I22" s="19" t="s">
        <v>594</v>
      </c>
      <c r="J22" s="19">
        <v>23.6</v>
      </c>
      <c r="K22" s="21" t="s">
        <v>918</v>
      </c>
      <c r="L22" s="212">
        <v>1.32</v>
      </c>
      <c r="M22" s="212"/>
      <c r="N22" s="198">
        <v>81.6</v>
      </c>
      <c r="O22" s="198"/>
      <c r="P22" s="213">
        <v>61</v>
      </c>
      <c r="Q22" s="213"/>
      <c r="R22" s="213">
        <v>4980</v>
      </c>
      <c r="S22" s="213"/>
      <c r="T22" s="21">
        <v>1570</v>
      </c>
      <c r="U22" s="41">
        <v>23</v>
      </c>
    </row>
    <row r="23" spans="1:21" s="22" customFormat="1" ht="18" customHeight="1">
      <c r="A23" s="21" t="s">
        <v>921</v>
      </c>
      <c r="B23" s="21">
        <f>39*2</f>
        <v>78</v>
      </c>
      <c r="C23" s="19" t="s">
        <v>922</v>
      </c>
      <c r="D23" s="19">
        <v>30.5</v>
      </c>
      <c r="E23" s="19" t="s">
        <v>148</v>
      </c>
      <c r="F23" s="19" t="s">
        <v>923</v>
      </c>
      <c r="G23" s="19" t="s">
        <v>924</v>
      </c>
      <c r="H23" s="19" t="s">
        <v>925</v>
      </c>
      <c r="I23" s="19" t="s">
        <v>926</v>
      </c>
      <c r="J23" s="19">
        <v>24.7</v>
      </c>
      <c r="K23" s="21" t="s">
        <v>921</v>
      </c>
      <c r="L23" s="212">
        <v>0.6</v>
      </c>
      <c r="M23" s="212"/>
      <c r="N23" s="198">
        <v>87.95</v>
      </c>
      <c r="O23" s="198"/>
      <c r="P23" s="213">
        <v>147</v>
      </c>
      <c r="Q23" s="213"/>
      <c r="R23" s="213">
        <v>12960</v>
      </c>
      <c r="S23" s="213"/>
      <c r="T23" s="21">
        <v>3700</v>
      </c>
      <c r="U23" s="41">
        <v>70.5</v>
      </c>
    </row>
    <row r="24" spans="3:21" s="22" customFormat="1" ht="18" customHeight="1">
      <c r="C24" s="23"/>
      <c r="D24" s="23"/>
      <c r="E24" s="23"/>
      <c r="F24" s="23"/>
      <c r="G24" s="23"/>
      <c r="H24" s="23"/>
      <c r="I24" s="23"/>
      <c r="J24" s="23"/>
      <c r="L24" s="209"/>
      <c r="M24" s="209"/>
      <c r="N24" s="224"/>
      <c r="O24" s="224"/>
      <c r="P24" s="210"/>
      <c r="Q24" s="210"/>
      <c r="R24" s="210"/>
      <c r="S24" s="210"/>
      <c r="U24" s="50"/>
    </row>
    <row r="25" spans="3:21" s="22" customFormat="1" ht="18" customHeight="1">
      <c r="C25" s="23"/>
      <c r="D25" s="23"/>
      <c r="E25" s="23"/>
      <c r="F25" s="23"/>
      <c r="G25" s="23"/>
      <c r="H25" s="23"/>
      <c r="I25" s="23"/>
      <c r="J25" s="23"/>
      <c r="L25" s="209"/>
      <c r="M25" s="209"/>
      <c r="N25" s="224"/>
      <c r="O25" s="224"/>
      <c r="P25" s="210"/>
      <c r="Q25" s="210"/>
      <c r="R25" s="210"/>
      <c r="S25" s="210"/>
      <c r="U25" s="50"/>
    </row>
    <row r="26" spans="3:21" s="22" customFormat="1" ht="18" customHeight="1">
      <c r="C26" s="23"/>
      <c r="D26" s="23"/>
      <c r="E26" s="23"/>
      <c r="F26" s="23"/>
      <c r="G26" s="23"/>
      <c r="H26" s="23"/>
      <c r="I26" s="23"/>
      <c r="J26" s="23"/>
      <c r="L26" s="209"/>
      <c r="M26" s="209"/>
      <c r="N26" s="224"/>
      <c r="O26" s="224"/>
      <c r="P26" s="210"/>
      <c r="Q26" s="210"/>
      <c r="R26" s="210"/>
      <c r="S26" s="210"/>
      <c r="U26" s="50"/>
    </row>
    <row r="27" spans="3:21" s="22" customFormat="1" ht="18" customHeight="1">
      <c r="C27" s="23"/>
      <c r="D27" s="23"/>
      <c r="E27" s="23"/>
      <c r="F27" s="23"/>
      <c r="G27" s="23"/>
      <c r="H27" s="23"/>
      <c r="I27" s="23"/>
      <c r="J27" s="23"/>
      <c r="L27" s="209"/>
      <c r="M27" s="209"/>
      <c r="N27" s="224"/>
      <c r="O27" s="224"/>
      <c r="P27" s="210"/>
      <c r="Q27" s="210"/>
      <c r="R27" s="210"/>
      <c r="S27" s="210"/>
      <c r="U27" s="50"/>
    </row>
    <row r="28" spans="3:21" s="22" customFormat="1" ht="18" customHeight="1">
      <c r="C28" s="23"/>
      <c r="D28" s="62"/>
      <c r="E28" s="23"/>
      <c r="F28" s="23"/>
      <c r="G28" s="23"/>
      <c r="H28" s="23"/>
      <c r="I28" s="23"/>
      <c r="J28" s="23"/>
      <c r="L28" s="209"/>
      <c r="M28" s="209"/>
      <c r="N28" s="224"/>
      <c r="O28" s="224"/>
      <c r="P28" s="210"/>
      <c r="Q28" s="210"/>
      <c r="R28" s="210"/>
      <c r="S28" s="210"/>
      <c r="U28" s="50"/>
    </row>
    <row r="29" spans="3:21" s="22" customFormat="1" ht="18" customHeight="1">
      <c r="C29" s="23"/>
      <c r="D29" s="62"/>
      <c r="E29" s="23"/>
      <c r="F29" s="23"/>
      <c r="G29" s="23"/>
      <c r="H29" s="23"/>
      <c r="I29" s="23"/>
      <c r="J29" s="23"/>
      <c r="L29" s="209"/>
      <c r="M29" s="209"/>
      <c r="N29" s="224"/>
      <c r="O29" s="224"/>
      <c r="P29" s="210"/>
      <c r="Q29" s="210"/>
      <c r="R29" s="210"/>
      <c r="S29" s="210"/>
      <c r="U29" s="50"/>
    </row>
    <row r="30" spans="12:19" ht="18" customHeight="1">
      <c r="L30" s="221"/>
      <c r="M30" s="221"/>
      <c r="N30" s="222"/>
      <c r="O30" s="222"/>
      <c r="P30" s="223"/>
      <c r="Q30" s="223"/>
      <c r="R30" s="223"/>
      <c r="S30" s="223"/>
    </row>
    <row r="31" spans="12:19" ht="18" customHeight="1">
      <c r="L31" s="221"/>
      <c r="M31" s="221"/>
      <c r="N31" s="222"/>
      <c r="O31" s="222"/>
      <c r="P31" s="223"/>
      <c r="Q31" s="223"/>
      <c r="R31" s="223"/>
      <c r="S31" s="223"/>
    </row>
    <row r="32" spans="12:19" ht="18" customHeight="1">
      <c r="L32" s="221"/>
      <c r="M32" s="221"/>
      <c r="N32" s="222"/>
      <c r="O32" s="222"/>
      <c r="P32" s="223"/>
      <c r="Q32" s="223"/>
      <c r="R32" s="223"/>
      <c r="S32" s="223"/>
    </row>
    <row r="33" spans="12:19" ht="18" customHeight="1">
      <c r="L33" s="221"/>
      <c r="M33" s="221"/>
      <c r="N33" s="222"/>
      <c r="O33" s="222"/>
      <c r="P33" s="222"/>
      <c r="Q33" s="222"/>
      <c r="R33" s="223"/>
      <c r="S33" s="223"/>
    </row>
    <row r="34" spans="12:19" ht="18" customHeight="1">
      <c r="L34" s="221"/>
      <c r="M34" s="221"/>
      <c r="N34" s="222"/>
      <c r="O34" s="222"/>
      <c r="P34" s="222"/>
      <c r="Q34" s="222"/>
      <c r="R34" s="223"/>
      <c r="S34" s="223"/>
    </row>
    <row r="35" spans="12:19" ht="18" customHeight="1">
      <c r="L35" s="221"/>
      <c r="M35" s="221"/>
      <c r="N35" s="222"/>
      <c r="O35" s="222"/>
      <c r="P35" s="222"/>
      <c r="Q35" s="222"/>
      <c r="R35" s="223"/>
      <c r="S35" s="223"/>
    </row>
    <row r="36" spans="12:19" ht="18" customHeight="1">
      <c r="L36" s="221"/>
      <c r="M36" s="221"/>
      <c r="N36" s="222"/>
      <c r="O36" s="222"/>
      <c r="P36" s="222"/>
      <c r="Q36" s="222"/>
      <c r="R36" s="223"/>
      <c r="S36" s="223"/>
    </row>
    <row r="37" spans="12:19" ht="18" customHeight="1">
      <c r="L37" s="221"/>
      <c r="M37" s="221"/>
      <c r="N37" s="222"/>
      <c r="O37" s="222"/>
      <c r="P37" s="222"/>
      <c r="Q37" s="222"/>
      <c r="R37" s="223"/>
      <c r="S37" s="223"/>
    </row>
    <row r="38" spans="12:19" ht="18" customHeight="1">
      <c r="L38" s="221"/>
      <c r="M38" s="221"/>
      <c r="N38" s="222"/>
      <c r="O38" s="222"/>
      <c r="P38" s="222"/>
      <c r="Q38" s="222"/>
      <c r="R38" s="223"/>
      <c r="S38" s="223"/>
    </row>
  </sheetData>
  <sheetProtection/>
  <mergeCells count="107">
    <mergeCell ref="E15:E16"/>
    <mergeCell ref="F15:F16"/>
    <mergeCell ref="G15:G16"/>
    <mergeCell ref="H15:H16"/>
    <mergeCell ref="L18:M18"/>
    <mergeCell ref="N18:O18"/>
    <mergeCell ref="P18:Q18"/>
    <mergeCell ref="R18:S18"/>
    <mergeCell ref="C14:J14"/>
    <mergeCell ref="L14:S14"/>
    <mergeCell ref="L17:M17"/>
    <mergeCell ref="N17:O17"/>
    <mergeCell ref="P17:Q17"/>
    <mergeCell ref="R17:S17"/>
    <mergeCell ref="L20:M20"/>
    <mergeCell ref="N20:O20"/>
    <mergeCell ref="P20:Q20"/>
    <mergeCell ref="R20:S20"/>
    <mergeCell ref="L19:M19"/>
    <mergeCell ref="N19:O19"/>
    <mergeCell ref="P19:Q19"/>
    <mergeCell ref="R19:S19"/>
    <mergeCell ref="L22:M22"/>
    <mergeCell ref="N22:O22"/>
    <mergeCell ref="P22:Q22"/>
    <mergeCell ref="R22:S22"/>
    <mergeCell ref="L21:M21"/>
    <mergeCell ref="N21:O21"/>
    <mergeCell ref="P21:Q21"/>
    <mergeCell ref="R21:S21"/>
    <mergeCell ref="L24:M24"/>
    <mergeCell ref="N24:O24"/>
    <mergeCell ref="P24:Q24"/>
    <mergeCell ref="R24:S24"/>
    <mergeCell ref="L23:M23"/>
    <mergeCell ref="N23:O23"/>
    <mergeCell ref="P23:Q23"/>
    <mergeCell ref="R23:S23"/>
    <mergeCell ref="L26:M26"/>
    <mergeCell ref="N26:O26"/>
    <mergeCell ref="P26:Q26"/>
    <mergeCell ref="R26:S26"/>
    <mergeCell ref="L25:M25"/>
    <mergeCell ref="N25:O25"/>
    <mergeCell ref="P25:Q25"/>
    <mergeCell ref="R25:S25"/>
    <mergeCell ref="L28:M28"/>
    <mergeCell ref="N28:O28"/>
    <mergeCell ref="P28:Q28"/>
    <mergeCell ref="R28:S28"/>
    <mergeCell ref="L27:M27"/>
    <mergeCell ref="N27:O27"/>
    <mergeCell ref="P27:Q27"/>
    <mergeCell ref="R27:S27"/>
    <mergeCell ref="L30:M30"/>
    <mergeCell ref="N30:O30"/>
    <mergeCell ref="P30:Q30"/>
    <mergeCell ref="R30:S30"/>
    <mergeCell ref="L29:M29"/>
    <mergeCell ref="N29:O29"/>
    <mergeCell ref="P29:Q29"/>
    <mergeCell ref="R29:S29"/>
    <mergeCell ref="L32:M32"/>
    <mergeCell ref="N32:O32"/>
    <mergeCell ref="P32:Q32"/>
    <mergeCell ref="R32:S32"/>
    <mergeCell ref="L31:M31"/>
    <mergeCell ref="N31:O31"/>
    <mergeCell ref="P31:Q31"/>
    <mergeCell ref="R31:S31"/>
    <mergeCell ref="P34:Q34"/>
    <mergeCell ref="R34:S34"/>
    <mergeCell ref="L33:M33"/>
    <mergeCell ref="N33:O33"/>
    <mergeCell ref="P33:Q33"/>
    <mergeCell ref="R33:S33"/>
    <mergeCell ref="P36:Q36"/>
    <mergeCell ref="R36:S36"/>
    <mergeCell ref="L35:M35"/>
    <mergeCell ref="N35:O35"/>
    <mergeCell ref="P35:Q35"/>
    <mergeCell ref="R35:S35"/>
    <mergeCell ref="P38:Q38"/>
    <mergeCell ref="R38:S38"/>
    <mergeCell ref="L37:M37"/>
    <mergeCell ref="N37:O37"/>
    <mergeCell ref="P37:Q37"/>
    <mergeCell ref="R37:S37"/>
    <mergeCell ref="A14:A16"/>
    <mergeCell ref="B14:B16"/>
    <mergeCell ref="C15:C16"/>
    <mergeCell ref="D15:D16"/>
    <mergeCell ref="L38:M38"/>
    <mergeCell ref="N38:O38"/>
    <mergeCell ref="L36:M36"/>
    <mergeCell ref="N36:O36"/>
    <mergeCell ref="L34:M34"/>
    <mergeCell ref="N34:O34"/>
    <mergeCell ref="N15:O16"/>
    <mergeCell ref="P15:P16"/>
    <mergeCell ref="R15:R16"/>
    <mergeCell ref="T15:T16"/>
    <mergeCell ref="U14:U16"/>
    <mergeCell ref="I15:I16"/>
    <mergeCell ref="J15:J16"/>
    <mergeCell ref="K14:K16"/>
    <mergeCell ref="L15:L16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4:V74"/>
  <sheetViews>
    <sheetView zoomScalePageLayoutView="0" workbookViewId="0" topLeftCell="A52">
      <selection activeCell="A63" sqref="A63:IV63"/>
    </sheetView>
  </sheetViews>
  <sheetFormatPr defaultColWidth="9.00390625" defaultRowHeight="18" customHeight="1"/>
  <cols>
    <col min="1" max="2" width="11.875" style="20" customWidth="1"/>
    <col min="3" max="3" width="11.50390625" style="20" customWidth="1"/>
    <col min="4" max="4" width="11.50390625" style="42" customWidth="1"/>
    <col min="5" max="8" width="11.50390625" style="20" customWidth="1"/>
    <col min="9" max="9" width="13.25390625" style="20" customWidth="1"/>
    <col min="10" max="10" width="6.625" style="43" customWidth="1"/>
    <col min="11" max="11" width="2.75390625" style="20" customWidth="1"/>
    <col min="12" max="12" width="5.25390625" style="20" customWidth="1"/>
    <col min="13" max="13" width="4.25390625" style="20" customWidth="1"/>
    <col min="14" max="14" width="7.375" style="20" customWidth="1"/>
    <col min="15" max="15" width="2.875" style="20" customWidth="1"/>
    <col min="16" max="16" width="7.625" style="20" customWidth="1"/>
    <col min="17" max="17" width="3.125" style="20" customWidth="1"/>
    <col min="18" max="18" width="11.375" style="20" customWidth="1"/>
    <col min="19" max="19" width="9.00390625" style="20" customWidth="1"/>
    <col min="20" max="20" width="10.25390625" style="20" customWidth="1"/>
    <col min="21" max="21" width="10.125" style="20" customWidth="1"/>
    <col min="22" max="22" width="8.00390625" style="44" customWidth="1"/>
    <col min="23" max="16384" width="9.00390625" style="20" customWidth="1"/>
  </cols>
  <sheetData>
    <row r="14" spans="1:22" ht="18" customHeight="1">
      <c r="A14" s="198" t="s">
        <v>4</v>
      </c>
      <c r="B14" s="205" t="s">
        <v>6</v>
      </c>
      <c r="C14" s="198" t="s">
        <v>7</v>
      </c>
      <c r="D14" s="198"/>
      <c r="E14" s="198"/>
      <c r="F14" s="198"/>
      <c r="G14" s="198"/>
      <c r="H14" s="198"/>
      <c r="I14" s="198" t="s">
        <v>4</v>
      </c>
      <c r="J14" s="216" t="s">
        <v>8</v>
      </c>
      <c r="K14" s="217"/>
      <c r="L14" s="218"/>
      <c r="M14" s="218"/>
      <c r="N14" s="218"/>
      <c r="O14" s="218"/>
      <c r="P14" s="218"/>
      <c r="Q14" s="199"/>
      <c r="R14" s="194" t="s">
        <v>243</v>
      </c>
      <c r="S14" s="194"/>
      <c r="T14" s="194"/>
      <c r="U14" s="194"/>
      <c r="V14" s="41" t="s">
        <v>9</v>
      </c>
    </row>
    <row r="15" spans="1:22" ht="9" customHeight="1">
      <c r="A15" s="198"/>
      <c r="B15" s="206"/>
      <c r="C15" s="198" t="s">
        <v>10</v>
      </c>
      <c r="D15" s="208" t="s">
        <v>11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200"/>
      <c r="J15" s="203" t="s">
        <v>244</v>
      </c>
      <c r="K15" s="14">
        <v>-1</v>
      </c>
      <c r="L15" s="199" t="s">
        <v>17</v>
      </c>
      <c r="M15" s="200"/>
      <c r="N15" s="201" t="s">
        <v>18</v>
      </c>
      <c r="O15" s="15">
        <v>2</v>
      </c>
      <c r="P15" s="201" t="s">
        <v>19</v>
      </c>
      <c r="Q15" s="14">
        <v>3</v>
      </c>
      <c r="R15" s="194" t="s">
        <v>198</v>
      </c>
      <c r="S15" s="198" t="s">
        <v>245</v>
      </c>
      <c r="T15" s="198" t="s">
        <v>246</v>
      </c>
      <c r="U15" s="198" t="s">
        <v>247</v>
      </c>
      <c r="V15" s="213"/>
    </row>
    <row r="16" spans="1:22" ht="9" customHeight="1">
      <c r="A16" s="198"/>
      <c r="B16" s="207"/>
      <c r="C16" s="198"/>
      <c r="D16" s="208"/>
      <c r="E16" s="198"/>
      <c r="F16" s="198"/>
      <c r="G16" s="198"/>
      <c r="H16" s="198"/>
      <c r="I16" s="200"/>
      <c r="J16" s="204"/>
      <c r="K16" s="48"/>
      <c r="L16" s="199"/>
      <c r="M16" s="200"/>
      <c r="N16" s="202"/>
      <c r="O16" s="49"/>
      <c r="P16" s="202"/>
      <c r="Q16" s="48"/>
      <c r="R16" s="194"/>
      <c r="S16" s="198"/>
      <c r="T16" s="198"/>
      <c r="U16" s="198"/>
      <c r="V16" s="213"/>
    </row>
    <row r="17" spans="1:22" ht="18" customHeight="1">
      <c r="A17" s="21" t="s">
        <v>927</v>
      </c>
      <c r="B17" s="21"/>
      <c r="C17" s="21" t="s">
        <v>928</v>
      </c>
      <c r="D17" s="45">
        <v>6</v>
      </c>
      <c r="E17" s="21" t="s">
        <v>929</v>
      </c>
      <c r="F17" s="21" t="s">
        <v>840</v>
      </c>
      <c r="G17" s="21" t="s">
        <v>455</v>
      </c>
      <c r="H17" s="21" t="s">
        <v>594</v>
      </c>
      <c r="I17" s="21" t="s">
        <v>927</v>
      </c>
      <c r="J17" s="302">
        <v>2.75</v>
      </c>
      <c r="K17" s="302"/>
      <c r="L17" s="198">
        <v>19.2</v>
      </c>
      <c r="M17" s="198"/>
      <c r="N17" s="220">
        <v>7</v>
      </c>
      <c r="O17" s="220"/>
      <c r="P17" s="220">
        <v>134</v>
      </c>
      <c r="Q17" s="220"/>
      <c r="R17" s="21">
        <v>610</v>
      </c>
      <c r="S17" s="21">
        <v>1800</v>
      </c>
      <c r="T17" s="21">
        <v>2400</v>
      </c>
      <c r="U17" s="21">
        <v>3420</v>
      </c>
      <c r="V17" s="41">
        <v>0.7</v>
      </c>
    </row>
    <row r="18" spans="1:22" ht="18" customHeight="1">
      <c r="A18" s="21" t="s">
        <v>930</v>
      </c>
      <c r="B18" s="21"/>
      <c r="C18" s="21" t="s">
        <v>221</v>
      </c>
      <c r="D18" s="45">
        <v>7</v>
      </c>
      <c r="E18" s="21" t="s">
        <v>834</v>
      </c>
      <c r="F18" s="21" t="s">
        <v>781</v>
      </c>
      <c r="G18" s="21" t="s">
        <v>251</v>
      </c>
      <c r="H18" s="21" t="s">
        <v>616</v>
      </c>
      <c r="I18" s="21" t="s">
        <v>930</v>
      </c>
      <c r="J18" s="225">
        <v>2.46</v>
      </c>
      <c r="K18" s="225"/>
      <c r="L18" s="198">
        <v>26.1</v>
      </c>
      <c r="M18" s="198"/>
      <c r="N18" s="213">
        <v>10.6</v>
      </c>
      <c r="O18" s="213"/>
      <c r="P18" s="213">
        <v>276</v>
      </c>
      <c r="Q18" s="213"/>
      <c r="R18" s="21">
        <v>800</v>
      </c>
      <c r="S18" s="21">
        <v>2100</v>
      </c>
      <c r="T18" s="21">
        <v>2680</v>
      </c>
      <c r="U18" s="21">
        <v>3800</v>
      </c>
      <c r="V18" s="41">
        <v>3</v>
      </c>
    </row>
    <row r="19" spans="1:22" ht="18" customHeight="1">
      <c r="A19" s="21" t="s">
        <v>931</v>
      </c>
      <c r="B19" s="21"/>
      <c r="C19" s="21" t="s">
        <v>79</v>
      </c>
      <c r="D19" s="45">
        <v>8</v>
      </c>
      <c r="E19" s="21" t="s">
        <v>834</v>
      </c>
      <c r="F19" s="21" t="s">
        <v>209</v>
      </c>
      <c r="G19" s="21" t="s">
        <v>251</v>
      </c>
      <c r="H19" s="21" t="s">
        <v>932</v>
      </c>
      <c r="I19" s="21" t="s">
        <v>931</v>
      </c>
      <c r="J19" s="225">
        <v>2.21</v>
      </c>
      <c r="K19" s="225"/>
      <c r="L19" s="198">
        <v>27.2</v>
      </c>
      <c r="M19" s="198"/>
      <c r="N19" s="213">
        <v>12.3</v>
      </c>
      <c r="O19" s="213"/>
      <c r="P19" s="213">
        <v>334</v>
      </c>
      <c r="Q19" s="213"/>
      <c r="R19" s="21">
        <v>950</v>
      </c>
      <c r="S19" s="21">
        <v>2300</v>
      </c>
      <c r="T19" s="21">
        <v>2900</v>
      </c>
      <c r="U19" s="21">
        <v>4200</v>
      </c>
      <c r="V19" s="41">
        <v>1.7</v>
      </c>
    </row>
    <row r="20" spans="1:22" ht="18" customHeight="1">
      <c r="A20" s="21" t="s">
        <v>933</v>
      </c>
      <c r="B20" s="21"/>
      <c r="C20" s="21" t="s">
        <v>66</v>
      </c>
      <c r="D20" s="45">
        <v>8.5</v>
      </c>
      <c r="E20" s="21" t="s">
        <v>212</v>
      </c>
      <c r="F20" s="21" t="s">
        <v>267</v>
      </c>
      <c r="G20" s="21" t="s">
        <v>840</v>
      </c>
      <c r="H20" s="21" t="s">
        <v>661</v>
      </c>
      <c r="I20" s="21" t="s">
        <v>933</v>
      </c>
      <c r="J20" s="225">
        <v>2.18</v>
      </c>
      <c r="K20" s="225"/>
      <c r="L20" s="198">
        <v>30.1</v>
      </c>
      <c r="M20" s="198"/>
      <c r="N20" s="213">
        <v>13.8</v>
      </c>
      <c r="O20" s="213"/>
      <c r="P20" s="213">
        <v>416</v>
      </c>
      <c r="Q20" s="213"/>
      <c r="R20" s="21">
        <v>990</v>
      </c>
      <c r="S20" s="21">
        <v>2350</v>
      </c>
      <c r="T20" s="21">
        <v>3000</v>
      </c>
      <c r="U20" s="21">
        <v>4300</v>
      </c>
      <c r="V20" s="41">
        <v>2.6</v>
      </c>
    </row>
    <row r="21" spans="1:22" ht="18" customHeight="1">
      <c r="A21" s="29" t="s">
        <v>934</v>
      </c>
      <c r="B21" s="29">
        <f>2.95</f>
        <v>2.95</v>
      </c>
      <c r="C21" s="29" t="s">
        <v>882</v>
      </c>
      <c r="D21" s="29" t="s">
        <v>935</v>
      </c>
      <c r="E21" s="29" t="s">
        <v>936</v>
      </c>
      <c r="F21" s="29" t="s">
        <v>277</v>
      </c>
      <c r="G21" s="29" t="s">
        <v>449</v>
      </c>
      <c r="H21" s="29" t="s">
        <v>272</v>
      </c>
      <c r="I21" s="29" t="s">
        <v>934</v>
      </c>
      <c r="J21" s="304">
        <v>1.88</v>
      </c>
      <c r="K21" s="304"/>
      <c r="L21" s="205">
        <v>30.3</v>
      </c>
      <c r="M21" s="205"/>
      <c r="N21" s="295">
        <v>16</v>
      </c>
      <c r="O21" s="295"/>
      <c r="P21" s="295">
        <v>487</v>
      </c>
      <c r="Q21" s="295"/>
      <c r="R21" s="21">
        <v>1000</v>
      </c>
      <c r="S21" s="21">
        <v>2750</v>
      </c>
      <c r="T21" s="21">
        <v>3500</v>
      </c>
      <c r="U21" s="21">
        <v>5000</v>
      </c>
      <c r="V21" s="41">
        <v>2.4</v>
      </c>
    </row>
    <row r="22" spans="1:22" s="28" customFormat="1" ht="18" customHeight="1">
      <c r="A22" s="58" t="s">
        <v>937</v>
      </c>
      <c r="B22" s="58">
        <f>3.1*2</f>
        <v>6.2</v>
      </c>
      <c r="C22" s="58" t="s">
        <v>200</v>
      </c>
      <c r="D22" s="58" t="s">
        <v>203</v>
      </c>
      <c r="E22" s="58" t="s">
        <v>938</v>
      </c>
      <c r="F22" s="58" t="s">
        <v>55</v>
      </c>
      <c r="G22" s="58" t="s">
        <v>599</v>
      </c>
      <c r="H22" s="58" t="s">
        <v>939</v>
      </c>
      <c r="I22" s="58" t="s">
        <v>937</v>
      </c>
      <c r="J22" s="296">
        <v>0.66</v>
      </c>
      <c r="K22" s="297"/>
      <c r="L22" s="296">
        <v>26.78</v>
      </c>
      <c r="M22" s="297"/>
      <c r="N22" s="296">
        <v>39.65</v>
      </c>
      <c r="O22" s="297"/>
      <c r="P22" s="296">
        <v>1062</v>
      </c>
      <c r="Q22" s="297"/>
      <c r="R22" s="51">
        <v>3300</v>
      </c>
      <c r="S22" s="51"/>
      <c r="T22" s="51"/>
      <c r="U22" s="51"/>
      <c r="V22" s="55">
        <f>6.2*0.88</f>
        <v>5.456</v>
      </c>
    </row>
    <row r="23" spans="1:22" s="22" customFormat="1" ht="18" customHeight="1">
      <c r="A23" s="21" t="s">
        <v>940</v>
      </c>
      <c r="B23" s="21">
        <v>5</v>
      </c>
      <c r="C23" s="21" t="s">
        <v>127</v>
      </c>
      <c r="D23" s="21" t="s">
        <v>86</v>
      </c>
      <c r="E23" s="21" t="s">
        <v>204</v>
      </c>
      <c r="F23" s="21" t="s">
        <v>861</v>
      </c>
      <c r="G23" s="21" t="s">
        <v>502</v>
      </c>
      <c r="H23" s="21" t="s">
        <v>941</v>
      </c>
      <c r="I23" s="21" t="s">
        <v>942</v>
      </c>
      <c r="J23" s="225">
        <v>1.92</v>
      </c>
      <c r="K23" s="225"/>
      <c r="L23" s="198">
        <v>35.5</v>
      </c>
      <c r="M23" s="198"/>
      <c r="N23" s="208">
        <v>18.4</v>
      </c>
      <c r="O23" s="208"/>
      <c r="P23" s="213">
        <v>655</v>
      </c>
      <c r="Q23" s="213"/>
      <c r="R23" s="21">
        <v>1100</v>
      </c>
      <c r="S23" s="21">
        <v>2650</v>
      </c>
      <c r="T23" s="21">
        <v>3400</v>
      </c>
      <c r="U23" s="21">
        <v>4900</v>
      </c>
      <c r="V23" s="41">
        <v>3.2</v>
      </c>
    </row>
    <row r="24" spans="1:22" s="22" customFormat="1" ht="18" customHeight="1">
      <c r="A24" s="21" t="s">
        <v>943</v>
      </c>
      <c r="B24" s="21">
        <v>6</v>
      </c>
      <c r="C24" s="21" t="s">
        <v>944</v>
      </c>
      <c r="D24" s="45">
        <v>11.3</v>
      </c>
      <c r="E24" s="21" t="s">
        <v>945</v>
      </c>
      <c r="F24" s="21" t="s">
        <v>271</v>
      </c>
      <c r="G24" s="21" t="s">
        <v>277</v>
      </c>
      <c r="H24" s="21" t="s">
        <v>390</v>
      </c>
      <c r="I24" s="21" t="s">
        <v>946</v>
      </c>
      <c r="J24" s="225">
        <v>1.93</v>
      </c>
      <c r="K24" s="225"/>
      <c r="L24" s="213">
        <v>37.7</v>
      </c>
      <c r="M24" s="213"/>
      <c r="N24" s="208">
        <v>19.5</v>
      </c>
      <c r="O24" s="208"/>
      <c r="P24" s="213">
        <v>737</v>
      </c>
      <c r="Q24" s="213"/>
      <c r="R24" s="21">
        <v>1100</v>
      </c>
      <c r="S24" s="21">
        <v>2680</v>
      </c>
      <c r="T24" s="21">
        <v>3400</v>
      </c>
      <c r="U24" s="21">
        <v>4850</v>
      </c>
      <c r="V24" s="41">
        <v>3.5</v>
      </c>
    </row>
    <row r="25" spans="1:22" ht="18" customHeight="1">
      <c r="A25" s="30" t="s">
        <v>947</v>
      </c>
      <c r="B25" s="30">
        <f>5.5</f>
        <v>5.5</v>
      </c>
      <c r="C25" s="30" t="s">
        <v>160</v>
      </c>
      <c r="D25" s="59">
        <v>14</v>
      </c>
      <c r="E25" s="30" t="s">
        <v>780</v>
      </c>
      <c r="F25" s="30" t="s">
        <v>780</v>
      </c>
      <c r="G25" s="30" t="s">
        <v>511</v>
      </c>
      <c r="H25" s="30" t="s">
        <v>642</v>
      </c>
      <c r="I25" s="30" t="s">
        <v>947</v>
      </c>
      <c r="J25" s="302">
        <v>1.74</v>
      </c>
      <c r="K25" s="302"/>
      <c r="L25" s="220">
        <v>39.6</v>
      </c>
      <c r="M25" s="220"/>
      <c r="N25" s="303">
        <v>22.8</v>
      </c>
      <c r="O25" s="303"/>
      <c r="P25" s="220">
        <v>903</v>
      </c>
      <c r="Q25" s="220"/>
      <c r="R25" s="21">
        <v>1150</v>
      </c>
      <c r="S25" s="21">
        <v>2950</v>
      </c>
      <c r="T25" s="21">
        <v>3750</v>
      </c>
      <c r="U25" s="21">
        <v>5400</v>
      </c>
      <c r="V25" s="41">
        <v>4.6</v>
      </c>
    </row>
    <row r="26" spans="1:22" ht="18" customHeight="1">
      <c r="A26" s="30" t="s">
        <v>948</v>
      </c>
      <c r="B26" s="30">
        <f>4.3*2</f>
        <v>8.6</v>
      </c>
      <c r="C26" s="30" t="s">
        <v>949</v>
      </c>
      <c r="D26" s="59" t="s">
        <v>950</v>
      </c>
      <c r="E26" s="30" t="s">
        <v>951</v>
      </c>
      <c r="F26" s="30" t="s">
        <v>951</v>
      </c>
      <c r="G26" s="30" t="s">
        <v>952</v>
      </c>
      <c r="H26" s="30" t="s">
        <v>93</v>
      </c>
      <c r="I26" s="30" t="s">
        <v>948</v>
      </c>
      <c r="J26" s="302">
        <v>2.66</v>
      </c>
      <c r="K26" s="302"/>
      <c r="L26" s="220">
        <v>62.2</v>
      </c>
      <c r="M26" s="220"/>
      <c r="N26" s="303">
        <v>23.4</v>
      </c>
      <c r="O26" s="303"/>
      <c r="P26" s="220">
        <v>1458.2</v>
      </c>
      <c r="Q26" s="220"/>
      <c r="R26" s="21">
        <v>900</v>
      </c>
      <c r="S26" s="21"/>
      <c r="T26" s="21"/>
      <c r="U26" s="21"/>
      <c r="V26" s="41">
        <f>3.8*2</f>
        <v>7.6</v>
      </c>
    </row>
    <row r="27" spans="1:22" ht="18" customHeight="1">
      <c r="A27" s="21" t="s">
        <v>953</v>
      </c>
      <c r="B27" s="21">
        <f>8.4</f>
        <v>8.4</v>
      </c>
      <c r="C27" s="21" t="s">
        <v>954</v>
      </c>
      <c r="D27" s="45">
        <v>12.8</v>
      </c>
      <c r="E27" s="21" t="s">
        <v>652</v>
      </c>
      <c r="F27" s="21" t="s">
        <v>651</v>
      </c>
      <c r="G27" s="21" t="s">
        <v>557</v>
      </c>
      <c r="H27" s="21" t="s">
        <v>221</v>
      </c>
      <c r="I27" s="21" t="s">
        <v>953</v>
      </c>
      <c r="J27" s="225">
        <v>1.21</v>
      </c>
      <c r="K27" s="225"/>
      <c r="L27" s="213">
        <v>47.1</v>
      </c>
      <c r="M27" s="213"/>
      <c r="N27" s="208">
        <v>39</v>
      </c>
      <c r="O27" s="208"/>
      <c r="P27" s="213">
        <v>1840</v>
      </c>
      <c r="Q27" s="213"/>
      <c r="R27" s="21">
        <v>1700</v>
      </c>
      <c r="S27" s="21"/>
      <c r="T27" s="21">
        <v>5800</v>
      </c>
      <c r="U27" s="21"/>
      <c r="V27" s="41">
        <v>7.5</v>
      </c>
    </row>
    <row r="28" spans="1:22" ht="18" customHeight="1">
      <c r="A28" s="21" t="s">
        <v>955</v>
      </c>
      <c r="B28" s="21">
        <v>8.8</v>
      </c>
      <c r="C28" s="21" t="s">
        <v>956</v>
      </c>
      <c r="D28" s="45">
        <v>14.1</v>
      </c>
      <c r="E28" s="21" t="s">
        <v>785</v>
      </c>
      <c r="F28" s="21" t="s">
        <v>957</v>
      </c>
      <c r="G28" s="21" t="s">
        <v>222</v>
      </c>
      <c r="H28" s="21" t="s">
        <v>958</v>
      </c>
      <c r="I28" s="21" t="s">
        <v>955</v>
      </c>
      <c r="J28" s="300">
        <v>1.44</v>
      </c>
      <c r="K28" s="301"/>
      <c r="L28" s="200">
        <v>45.8</v>
      </c>
      <c r="M28" s="199"/>
      <c r="N28" s="200">
        <v>31.8</v>
      </c>
      <c r="O28" s="199"/>
      <c r="P28" s="200">
        <v>1458</v>
      </c>
      <c r="Q28" s="199"/>
      <c r="R28" s="21">
        <v>1380</v>
      </c>
      <c r="S28" s="21"/>
      <c r="T28" s="21"/>
      <c r="U28" s="21"/>
      <c r="V28" s="41">
        <v>7.5</v>
      </c>
    </row>
    <row r="29" spans="1:22" ht="18" customHeight="1">
      <c r="A29" s="21" t="s">
        <v>959</v>
      </c>
      <c r="B29" s="21">
        <v>9</v>
      </c>
      <c r="C29" s="21" t="s">
        <v>960</v>
      </c>
      <c r="D29" s="45">
        <v>15</v>
      </c>
      <c r="E29" s="21" t="s">
        <v>785</v>
      </c>
      <c r="F29" s="21" t="s">
        <v>957</v>
      </c>
      <c r="G29" s="21" t="s">
        <v>911</v>
      </c>
      <c r="H29" s="21" t="s">
        <v>961</v>
      </c>
      <c r="I29" s="21" t="s">
        <v>959</v>
      </c>
      <c r="J29" s="300">
        <v>1.44</v>
      </c>
      <c r="K29" s="301"/>
      <c r="L29" s="200">
        <v>45.8</v>
      </c>
      <c r="M29" s="199"/>
      <c r="N29" s="200">
        <v>31.8</v>
      </c>
      <c r="O29" s="199"/>
      <c r="P29" s="200">
        <v>1458</v>
      </c>
      <c r="Q29" s="199"/>
      <c r="R29" s="21">
        <v>1380</v>
      </c>
      <c r="S29" s="21"/>
      <c r="T29" s="21"/>
      <c r="U29" s="21"/>
      <c r="V29" s="41">
        <v>7.5</v>
      </c>
    </row>
    <row r="30" spans="1:22" ht="18" customHeight="1">
      <c r="A30" s="21" t="s">
        <v>962</v>
      </c>
      <c r="B30" s="21">
        <v>10</v>
      </c>
      <c r="C30" s="21" t="s">
        <v>784</v>
      </c>
      <c r="D30" s="41">
        <v>15.6</v>
      </c>
      <c r="E30" s="21" t="s">
        <v>785</v>
      </c>
      <c r="F30" s="21" t="s">
        <v>785</v>
      </c>
      <c r="G30" s="21" t="s">
        <v>571</v>
      </c>
      <c r="H30" s="21" t="s">
        <v>963</v>
      </c>
      <c r="I30" s="21" t="s">
        <v>962</v>
      </c>
      <c r="J30" s="212">
        <v>1.12</v>
      </c>
      <c r="K30" s="212"/>
      <c r="L30" s="198">
        <v>42.3</v>
      </c>
      <c r="M30" s="198"/>
      <c r="N30" s="213">
        <v>37.8</v>
      </c>
      <c r="O30" s="213"/>
      <c r="P30" s="213">
        <v>1600</v>
      </c>
      <c r="Q30" s="213"/>
      <c r="R30" s="21">
        <v>1800</v>
      </c>
      <c r="S30" s="21"/>
      <c r="T30" s="21"/>
      <c r="U30" s="21"/>
      <c r="V30" s="41">
        <v>9</v>
      </c>
    </row>
    <row r="31" spans="1:22" ht="18" customHeight="1">
      <c r="A31" s="21" t="s">
        <v>964</v>
      </c>
      <c r="B31" s="21"/>
      <c r="C31" s="21" t="s">
        <v>965</v>
      </c>
      <c r="D31" s="21" t="s">
        <v>966</v>
      </c>
      <c r="E31" s="21" t="s">
        <v>557</v>
      </c>
      <c r="F31" s="21" t="s">
        <v>557</v>
      </c>
      <c r="G31" s="21" t="s">
        <v>205</v>
      </c>
      <c r="H31" s="21" t="s">
        <v>136</v>
      </c>
      <c r="I31" s="21" t="s">
        <v>964</v>
      </c>
      <c r="J31" s="225">
        <v>1.17</v>
      </c>
      <c r="K31" s="225"/>
      <c r="L31" s="213">
        <v>49.4</v>
      </c>
      <c r="M31" s="213"/>
      <c r="N31" s="208">
        <v>42.2</v>
      </c>
      <c r="O31" s="208"/>
      <c r="P31" s="213">
        <v>2080</v>
      </c>
      <c r="Q31" s="213"/>
      <c r="R31" s="21">
        <v>1950</v>
      </c>
      <c r="S31" s="21"/>
      <c r="T31" s="21">
        <v>4000</v>
      </c>
      <c r="U31" s="21"/>
      <c r="V31" s="41">
        <v>10</v>
      </c>
    </row>
    <row r="32" spans="1:22" ht="18" customHeight="1">
      <c r="A32" s="21" t="s">
        <v>967</v>
      </c>
      <c r="B32" s="21">
        <v>17.5</v>
      </c>
      <c r="C32" s="21" t="s">
        <v>965</v>
      </c>
      <c r="D32" s="21" t="s">
        <v>966</v>
      </c>
      <c r="E32" s="21" t="s">
        <v>793</v>
      </c>
      <c r="F32" s="21" t="s">
        <v>793</v>
      </c>
      <c r="G32" s="21" t="s">
        <v>205</v>
      </c>
      <c r="H32" s="21" t="s">
        <v>61</v>
      </c>
      <c r="I32" s="21" t="s">
        <v>967</v>
      </c>
      <c r="J32" s="225">
        <v>1.1</v>
      </c>
      <c r="K32" s="225"/>
      <c r="L32" s="213">
        <v>57.5</v>
      </c>
      <c r="M32" s="213"/>
      <c r="N32" s="208">
        <v>52.1</v>
      </c>
      <c r="O32" s="208"/>
      <c r="P32" s="213">
        <v>3000</v>
      </c>
      <c r="Q32" s="213"/>
      <c r="R32" s="21">
        <v>1900</v>
      </c>
      <c r="S32" s="21"/>
      <c r="T32" s="21"/>
      <c r="U32" s="21"/>
      <c r="V32" s="41">
        <v>15.2</v>
      </c>
    </row>
    <row r="33" spans="1:22" ht="18" customHeight="1">
      <c r="A33" s="21" t="s">
        <v>968</v>
      </c>
      <c r="B33" s="21">
        <v>11</v>
      </c>
      <c r="C33" s="21" t="s">
        <v>969</v>
      </c>
      <c r="D33" s="45">
        <v>18.7</v>
      </c>
      <c r="E33" s="21" t="s">
        <v>262</v>
      </c>
      <c r="F33" s="21" t="s">
        <v>788</v>
      </c>
      <c r="G33" s="21" t="s">
        <v>970</v>
      </c>
      <c r="H33" s="21" t="s">
        <v>667</v>
      </c>
      <c r="I33" s="21" t="s">
        <v>968</v>
      </c>
      <c r="J33" s="225">
        <v>1.08</v>
      </c>
      <c r="K33" s="225"/>
      <c r="L33" s="213">
        <v>47.9</v>
      </c>
      <c r="M33" s="213"/>
      <c r="N33" s="208">
        <v>44.5</v>
      </c>
      <c r="O33" s="208"/>
      <c r="P33" s="213">
        <v>2130</v>
      </c>
      <c r="Q33" s="213"/>
      <c r="R33" s="21">
        <v>2000</v>
      </c>
      <c r="S33" s="21"/>
      <c r="T33" s="21"/>
      <c r="U33" s="21"/>
      <c r="V33" s="41">
        <v>10.9</v>
      </c>
    </row>
    <row r="34" spans="1:22" ht="18" customHeight="1">
      <c r="A34" s="21" t="s">
        <v>971</v>
      </c>
      <c r="B34" s="21">
        <v>18</v>
      </c>
      <c r="C34" s="21" t="s">
        <v>972</v>
      </c>
      <c r="D34" s="45" t="s">
        <v>973</v>
      </c>
      <c r="E34" s="21" t="s">
        <v>266</v>
      </c>
      <c r="F34" s="21" t="s">
        <v>974</v>
      </c>
      <c r="G34" s="21" t="s">
        <v>975</v>
      </c>
      <c r="H34" s="21" t="s">
        <v>976</v>
      </c>
      <c r="I34" s="21" t="s">
        <v>971</v>
      </c>
      <c r="J34" s="225">
        <v>1.91</v>
      </c>
      <c r="K34" s="225"/>
      <c r="L34" s="213">
        <v>75.2</v>
      </c>
      <c r="M34" s="213"/>
      <c r="N34" s="208">
        <v>39.2</v>
      </c>
      <c r="O34" s="208"/>
      <c r="P34" s="213">
        <v>2950</v>
      </c>
      <c r="Q34" s="213"/>
      <c r="R34" s="21">
        <v>1150</v>
      </c>
      <c r="S34" s="21"/>
      <c r="T34" s="21"/>
      <c r="U34" s="21"/>
      <c r="V34" s="41">
        <v>14.5</v>
      </c>
    </row>
    <row r="35" spans="1:22" ht="18" customHeight="1">
      <c r="A35" s="21" t="s">
        <v>977</v>
      </c>
      <c r="B35" s="21">
        <v>33</v>
      </c>
      <c r="C35" s="21" t="s">
        <v>978</v>
      </c>
      <c r="D35" s="45" t="s">
        <v>979</v>
      </c>
      <c r="E35" s="21" t="s">
        <v>980</v>
      </c>
      <c r="F35" s="21" t="s">
        <v>981</v>
      </c>
      <c r="G35" s="21" t="s">
        <v>982</v>
      </c>
      <c r="H35" s="21" t="s">
        <v>983</v>
      </c>
      <c r="I35" s="21" t="s">
        <v>977</v>
      </c>
      <c r="J35" s="225">
        <v>0.867</v>
      </c>
      <c r="K35" s="225"/>
      <c r="L35" s="213">
        <v>70</v>
      </c>
      <c r="M35" s="213"/>
      <c r="N35" s="208">
        <v>80.7</v>
      </c>
      <c r="O35" s="208"/>
      <c r="P35" s="213">
        <v>5650</v>
      </c>
      <c r="Q35" s="213"/>
      <c r="R35" s="21">
        <v>2500</v>
      </c>
      <c r="S35" s="21"/>
      <c r="T35" s="21"/>
      <c r="U35" s="21"/>
      <c r="V35" s="41">
        <v>27</v>
      </c>
    </row>
    <row r="36" spans="1:22" ht="18" customHeight="1">
      <c r="A36" s="21" t="s">
        <v>984</v>
      </c>
      <c r="B36" s="21">
        <v>24</v>
      </c>
      <c r="C36" s="21" t="s">
        <v>543</v>
      </c>
      <c r="D36" s="45">
        <v>18.6</v>
      </c>
      <c r="E36" s="21" t="s">
        <v>299</v>
      </c>
      <c r="F36" s="21" t="s">
        <v>399</v>
      </c>
      <c r="G36" s="21" t="s">
        <v>557</v>
      </c>
      <c r="H36" s="21" t="s">
        <v>92</v>
      </c>
      <c r="I36" s="21" t="s">
        <v>984</v>
      </c>
      <c r="J36" s="225">
        <v>0.62</v>
      </c>
      <c r="K36" s="225"/>
      <c r="L36" s="213">
        <v>51.7</v>
      </c>
      <c r="M36" s="213"/>
      <c r="N36" s="208">
        <v>82.9</v>
      </c>
      <c r="O36" s="208"/>
      <c r="P36" s="213">
        <v>4290</v>
      </c>
      <c r="Q36" s="213"/>
      <c r="R36" s="21">
        <v>3500</v>
      </c>
      <c r="S36" s="21"/>
      <c r="T36" s="21"/>
      <c r="U36" s="21"/>
      <c r="V36" s="41">
        <v>21.6</v>
      </c>
    </row>
    <row r="37" spans="1:22" ht="18" customHeight="1">
      <c r="A37" s="21" t="s">
        <v>985</v>
      </c>
      <c r="B37" s="21">
        <f>11.5*2</f>
        <v>23</v>
      </c>
      <c r="C37" s="21" t="s">
        <v>986</v>
      </c>
      <c r="D37" s="45">
        <v>21.1</v>
      </c>
      <c r="E37" s="21" t="s">
        <v>299</v>
      </c>
      <c r="F37" s="21" t="s">
        <v>381</v>
      </c>
      <c r="G37" s="21" t="s">
        <v>557</v>
      </c>
      <c r="H37" s="21" t="s">
        <v>92</v>
      </c>
      <c r="I37" s="21" t="s">
        <v>985</v>
      </c>
      <c r="J37" s="225">
        <v>0.66</v>
      </c>
      <c r="K37" s="225"/>
      <c r="L37" s="213">
        <v>51.4</v>
      </c>
      <c r="M37" s="213"/>
      <c r="N37" s="208">
        <v>77.6</v>
      </c>
      <c r="O37" s="208"/>
      <c r="P37" s="213">
        <v>4000</v>
      </c>
      <c r="Q37" s="213"/>
      <c r="R37" s="21">
        <v>3300</v>
      </c>
      <c r="S37" s="21"/>
      <c r="T37" s="21"/>
      <c r="U37" s="21"/>
      <c r="V37" s="41">
        <v>21</v>
      </c>
    </row>
    <row r="38" spans="1:22" ht="18" customHeight="1">
      <c r="A38" s="21" t="s">
        <v>987</v>
      </c>
      <c r="B38" s="21">
        <v>24</v>
      </c>
      <c r="C38" s="21" t="s">
        <v>292</v>
      </c>
      <c r="D38" s="21" t="s">
        <v>872</v>
      </c>
      <c r="E38" s="21" t="s">
        <v>988</v>
      </c>
      <c r="F38" s="21" t="s">
        <v>208</v>
      </c>
      <c r="G38" s="21" t="s">
        <v>136</v>
      </c>
      <c r="H38" s="21" t="s">
        <v>530</v>
      </c>
      <c r="I38" s="21" t="s">
        <v>989</v>
      </c>
      <c r="J38" s="225">
        <v>1.089</v>
      </c>
      <c r="K38" s="225"/>
      <c r="L38" s="213">
        <v>65.4</v>
      </c>
      <c r="M38" s="213"/>
      <c r="N38" s="208">
        <v>60</v>
      </c>
      <c r="O38" s="208"/>
      <c r="P38" s="213">
        <v>3920</v>
      </c>
      <c r="Q38" s="213"/>
      <c r="R38" s="21">
        <v>1980</v>
      </c>
      <c r="S38" s="21"/>
      <c r="T38" s="21"/>
      <c r="U38" s="21"/>
      <c r="V38" s="41">
        <v>19.4</v>
      </c>
    </row>
    <row r="39" spans="1:22" ht="18" customHeight="1">
      <c r="A39" s="21" t="s">
        <v>990</v>
      </c>
      <c r="B39" s="21">
        <v>36</v>
      </c>
      <c r="C39" s="21" t="s">
        <v>991</v>
      </c>
      <c r="D39" s="21">
        <v>22.7</v>
      </c>
      <c r="E39" s="21" t="s">
        <v>44</v>
      </c>
      <c r="F39" s="21" t="s">
        <v>235</v>
      </c>
      <c r="G39" s="21" t="s">
        <v>115</v>
      </c>
      <c r="H39" s="21" t="s">
        <v>992</v>
      </c>
      <c r="I39" s="21" t="s">
        <v>990</v>
      </c>
      <c r="J39" s="225">
        <v>0.89</v>
      </c>
      <c r="K39" s="225"/>
      <c r="L39" s="213">
        <v>74.6</v>
      </c>
      <c r="M39" s="213"/>
      <c r="N39" s="208">
        <v>86.3</v>
      </c>
      <c r="O39" s="208"/>
      <c r="P39" s="213">
        <v>6440</v>
      </c>
      <c r="Q39" s="213"/>
      <c r="R39" s="21">
        <v>2500</v>
      </c>
      <c r="S39" s="21"/>
      <c r="T39" s="21"/>
      <c r="U39" s="21"/>
      <c r="V39" s="41">
        <v>32</v>
      </c>
    </row>
    <row r="40" spans="1:22" ht="18" customHeight="1">
      <c r="A40" s="21" t="s">
        <v>993</v>
      </c>
      <c r="B40" s="21">
        <v>42</v>
      </c>
      <c r="C40" s="21" t="s">
        <v>991</v>
      </c>
      <c r="D40" s="21">
        <v>22.7</v>
      </c>
      <c r="E40" s="21" t="s">
        <v>44</v>
      </c>
      <c r="F40" s="21" t="s">
        <v>994</v>
      </c>
      <c r="G40" s="21" t="s">
        <v>115</v>
      </c>
      <c r="H40" s="21" t="s">
        <v>992</v>
      </c>
      <c r="I40" s="21" t="s">
        <v>993</v>
      </c>
      <c r="J40" s="225">
        <v>0.746</v>
      </c>
      <c r="K40" s="225"/>
      <c r="L40" s="213">
        <v>74.6</v>
      </c>
      <c r="M40" s="213"/>
      <c r="N40" s="208">
        <v>100</v>
      </c>
      <c r="O40" s="208"/>
      <c r="P40" s="213">
        <v>7450</v>
      </c>
      <c r="Q40" s="213"/>
      <c r="R40" s="21">
        <v>2900</v>
      </c>
      <c r="S40" s="21"/>
      <c r="T40" s="21"/>
      <c r="U40" s="21"/>
      <c r="V40" s="41">
        <v>37.5</v>
      </c>
    </row>
    <row r="41" spans="1:22" ht="18" customHeight="1">
      <c r="A41" s="21" t="s">
        <v>995</v>
      </c>
      <c r="B41" s="21"/>
      <c r="C41" s="21" t="s">
        <v>177</v>
      </c>
      <c r="D41" s="45">
        <v>23.5</v>
      </c>
      <c r="E41" s="21" t="s">
        <v>996</v>
      </c>
      <c r="F41" s="21" t="s">
        <v>799</v>
      </c>
      <c r="G41" s="21" t="s">
        <v>963</v>
      </c>
      <c r="H41" s="21" t="s">
        <v>997</v>
      </c>
      <c r="I41" s="21" t="s">
        <v>995</v>
      </c>
      <c r="J41" s="225">
        <v>0.61</v>
      </c>
      <c r="K41" s="225"/>
      <c r="L41" s="213">
        <v>67.7</v>
      </c>
      <c r="M41" s="213"/>
      <c r="N41" s="208">
        <v>111</v>
      </c>
      <c r="O41" s="208"/>
      <c r="P41" s="213">
        <v>7520</v>
      </c>
      <c r="Q41" s="213"/>
      <c r="R41" s="21">
        <v>3900</v>
      </c>
      <c r="S41" s="21"/>
      <c r="T41" s="21"/>
      <c r="U41" s="21"/>
      <c r="V41" s="41">
        <v>20</v>
      </c>
    </row>
    <row r="42" spans="1:22" ht="18" customHeight="1">
      <c r="A42" s="21" t="s">
        <v>998</v>
      </c>
      <c r="B42" s="21">
        <f>21*2</f>
        <v>42</v>
      </c>
      <c r="C42" s="21" t="s">
        <v>999</v>
      </c>
      <c r="D42" s="21">
        <v>24</v>
      </c>
      <c r="E42" s="21" t="s">
        <v>23</v>
      </c>
      <c r="F42" s="21" t="s">
        <v>799</v>
      </c>
      <c r="G42" s="21" t="s">
        <v>249</v>
      </c>
      <c r="H42" s="21" t="s">
        <v>924</v>
      </c>
      <c r="I42" s="21" t="s">
        <v>998</v>
      </c>
      <c r="J42" s="225">
        <v>0.589</v>
      </c>
      <c r="K42" s="225"/>
      <c r="L42" s="213">
        <v>67.4</v>
      </c>
      <c r="M42" s="213"/>
      <c r="N42" s="208">
        <v>114</v>
      </c>
      <c r="O42" s="208"/>
      <c r="P42" s="213">
        <v>7690</v>
      </c>
      <c r="Q42" s="213"/>
      <c r="R42" s="21">
        <v>3700</v>
      </c>
      <c r="S42" s="21"/>
      <c r="T42" s="21"/>
      <c r="U42" s="21"/>
      <c r="V42" s="41">
        <v>39</v>
      </c>
    </row>
    <row r="43" spans="1:22" ht="18" customHeight="1">
      <c r="A43" s="21" t="s">
        <v>1000</v>
      </c>
      <c r="B43" s="21">
        <f>45</f>
        <v>45</v>
      </c>
      <c r="C43" s="21" t="s">
        <v>30</v>
      </c>
      <c r="D43" s="21">
        <v>24.6</v>
      </c>
      <c r="E43" s="21" t="s">
        <v>221</v>
      </c>
      <c r="F43" s="21" t="s">
        <v>221</v>
      </c>
      <c r="G43" s="21" t="s">
        <v>532</v>
      </c>
      <c r="H43" s="21" t="s">
        <v>794</v>
      </c>
      <c r="I43" s="21" t="s">
        <v>1000</v>
      </c>
      <c r="J43" s="225">
        <v>0.81</v>
      </c>
      <c r="K43" s="225"/>
      <c r="L43" s="213">
        <v>80.7</v>
      </c>
      <c r="M43" s="213"/>
      <c r="N43" s="208">
        <v>100</v>
      </c>
      <c r="O43" s="208"/>
      <c r="P43" s="213">
        <v>8070</v>
      </c>
      <c r="Q43" s="213"/>
      <c r="R43" s="21">
        <v>2700</v>
      </c>
      <c r="S43" s="21"/>
      <c r="T43" s="21"/>
      <c r="U43" s="21"/>
      <c r="V43" s="41">
        <v>41</v>
      </c>
    </row>
    <row r="44" spans="1:22" ht="18" customHeight="1">
      <c r="A44" s="21" t="s">
        <v>1001</v>
      </c>
      <c r="B44" s="21">
        <v>33</v>
      </c>
      <c r="C44" s="21" t="s">
        <v>1002</v>
      </c>
      <c r="D44" s="21">
        <v>24</v>
      </c>
      <c r="E44" s="21" t="s">
        <v>44</v>
      </c>
      <c r="F44" s="21" t="s">
        <v>221</v>
      </c>
      <c r="G44" s="21" t="s">
        <v>963</v>
      </c>
      <c r="H44" s="21" t="s">
        <v>997</v>
      </c>
      <c r="I44" s="21" t="s">
        <v>1001</v>
      </c>
      <c r="J44" s="225">
        <v>0.753</v>
      </c>
      <c r="K44" s="225"/>
      <c r="L44" s="213">
        <v>67.7</v>
      </c>
      <c r="M44" s="213"/>
      <c r="N44" s="208">
        <v>89.9</v>
      </c>
      <c r="O44" s="208"/>
      <c r="P44" s="213">
        <v>6090</v>
      </c>
      <c r="Q44" s="213"/>
      <c r="R44" s="21">
        <v>2900</v>
      </c>
      <c r="S44" s="21"/>
      <c r="T44" s="21"/>
      <c r="U44" s="21"/>
      <c r="V44" s="41">
        <v>30</v>
      </c>
    </row>
    <row r="45" spans="1:22" ht="18" customHeight="1">
      <c r="A45" s="21" t="s">
        <v>1003</v>
      </c>
      <c r="B45" s="21">
        <f>46.5*2</f>
        <v>93</v>
      </c>
      <c r="C45" s="21" t="s">
        <v>1004</v>
      </c>
      <c r="D45" s="45">
        <v>29.5</v>
      </c>
      <c r="E45" s="21" t="s">
        <v>86</v>
      </c>
      <c r="F45" s="21" t="s">
        <v>116</v>
      </c>
      <c r="G45" s="21" t="s">
        <v>265</v>
      </c>
      <c r="H45" s="21" t="s">
        <v>1005</v>
      </c>
      <c r="I45" s="21" t="s">
        <v>1006</v>
      </c>
      <c r="J45" s="225">
        <v>0.534</v>
      </c>
      <c r="K45" s="225"/>
      <c r="L45" s="213">
        <v>97</v>
      </c>
      <c r="M45" s="213"/>
      <c r="N45" s="208">
        <v>182</v>
      </c>
      <c r="O45" s="208"/>
      <c r="P45" s="213">
        <v>17600</v>
      </c>
      <c r="Q45" s="213"/>
      <c r="R45" s="21">
        <v>4700</v>
      </c>
      <c r="S45" s="21"/>
      <c r="T45" s="21"/>
      <c r="U45" s="21"/>
      <c r="V45" s="41">
        <v>86</v>
      </c>
    </row>
    <row r="46" spans="1:22" ht="18" customHeight="1">
      <c r="A46" s="21" t="s">
        <v>1007</v>
      </c>
      <c r="B46" s="21">
        <f>60.5*2</f>
        <v>121</v>
      </c>
      <c r="C46" s="21" t="s">
        <v>1004</v>
      </c>
      <c r="D46" s="45">
        <v>29.5</v>
      </c>
      <c r="E46" s="21" t="s">
        <v>86</v>
      </c>
      <c r="F46" s="21" t="s">
        <v>285</v>
      </c>
      <c r="G46" s="21" t="s">
        <v>265</v>
      </c>
      <c r="H46" s="21" t="s">
        <v>1005</v>
      </c>
      <c r="I46" s="21" t="s">
        <v>1008</v>
      </c>
      <c r="J46" s="225">
        <v>0.415</v>
      </c>
      <c r="K46" s="225"/>
      <c r="L46" s="213">
        <v>97.4</v>
      </c>
      <c r="M46" s="213"/>
      <c r="N46" s="208">
        <v>235</v>
      </c>
      <c r="O46" s="208"/>
      <c r="P46" s="213">
        <v>22900</v>
      </c>
      <c r="Q46" s="213"/>
      <c r="R46" s="21">
        <v>6100</v>
      </c>
      <c r="S46" s="21"/>
      <c r="T46" s="21"/>
      <c r="U46" s="21"/>
      <c r="V46" s="41">
        <v>115</v>
      </c>
    </row>
    <row r="47" spans="1:22" ht="18" customHeight="1">
      <c r="A47" s="21" t="s">
        <v>1009</v>
      </c>
      <c r="B47" s="21">
        <f>54*2</f>
        <v>108</v>
      </c>
      <c r="C47" s="21" t="s">
        <v>1004</v>
      </c>
      <c r="D47" s="45">
        <v>29.5</v>
      </c>
      <c r="E47" s="21" t="s">
        <v>86</v>
      </c>
      <c r="F47" s="21" t="s">
        <v>116</v>
      </c>
      <c r="G47" s="21" t="s">
        <v>142</v>
      </c>
      <c r="H47" s="21" t="s">
        <v>877</v>
      </c>
      <c r="I47" s="21" t="s">
        <v>1009</v>
      </c>
      <c r="J47" s="225">
        <v>0.63</v>
      </c>
      <c r="K47" s="225"/>
      <c r="L47" s="213">
        <v>113</v>
      </c>
      <c r="M47" s="213"/>
      <c r="N47" s="208">
        <v>179</v>
      </c>
      <c r="O47" s="208"/>
      <c r="P47" s="213">
        <v>20227</v>
      </c>
      <c r="Q47" s="213"/>
      <c r="R47" s="21">
        <v>3400</v>
      </c>
      <c r="S47" s="21"/>
      <c r="T47" s="21"/>
      <c r="U47" s="21"/>
      <c r="V47" s="41">
        <v>100</v>
      </c>
    </row>
    <row r="48" spans="1:22" ht="18" customHeight="1">
      <c r="A48" s="21" t="s">
        <v>1010</v>
      </c>
      <c r="B48" s="21">
        <f>60*2</f>
        <v>120</v>
      </c>
      <c r="C48" s="21" t="s">
        <v>1011</v>
      </c>
      <c r="D48" s="45">
        <v>34.2</v>
      </c>
      <c r="E48" s="21" t="s">
        <v>809</v>
      </c>
      <c r="F48" s="21" t="s">
        <v>809</v>
      </c>
      <c r="G48" s="21" t="s">
        <v>1012</v>
      </c>
      <c r="H48" s="21" t="s">
        <v>40</v>
      </c>
      <c r="I48" s="21" t="s">
        <v>1010</v>
      </c>
      <c r="J48" s="225">
        <v>0.425</v>
      </c>
      <c r="K48" s="225"/>
      <c r="L48" s="213">
        <v>95.8</v>
      </c>
      <c r="M48" s="213"/>
      <c r="N48" s="208">
        <v>226</v>
      </c>
      <c r="O48" s="208"/>
      <c r="P48" s="213">
        <v>21600</v>
      </c>
      <c r="Q48" s="213"/>
      <c r="R48" s="21">
        <v>6100</v>
      </c>
      <c r="S48" s="21"/>
      <c r="T48" s="21"/>
      <c r="U48" s="21"/>
      <c r="V48" s="41">
        <v>115</v>
      </c>
    </row>
    <row r="49" spans="1:22" ht="18" customHeight="1">
      <c r="A49" s="21" t="s">
        <v>1013</v>
      </c>
      <c r="B49" s="21">
        <f>93*2</f>
        <v>186</v>
      </c>
      <c r="C49" s="21" t="s">
        <v>1014</v>
      </c>
      <c r="D49" s="45">
        <v>37.5</v>
      </c>
      <c r="E49" s="21" t="s">
        <v>152</v>
      </c>
      <c r="F49" s="21" t="s">
        <v>31</v>
      </c>
      <c r="G49" s="21" t="s">
        <v>1015</v>
      </c>
      <c r="H49" s="21" t="s">
        <v>1016</v>
      </c>
      <c r="I49" s="21" t="s">
        <v>1013</v>
      </c>
      <c r="J49" s="225">
        <v>0.432</v>
      </c>
      <c r="K49" s="225"/>
      <c r="L49" s="213">
        <v>123</v>
      </c>
      <c r="M49" s="213"/>
      <c r="N49" s="208">
        <v>285</v>
      </c>
      <c r="O49" s="208"/>
      <c r="P49" s="213">
        <v>35050</v>
      </c>
      <c r="Q49" s="213"/>
      <c r="R49" s="21">
        <v>5000</v>
      </c>
      <c r="S49" s="21"/>
      <c r="T49" s="21"/>
      <c r="U49" s="21"/>
      <c r="V49" s="41">
        <v>168</v>
      </c>
    </row>
    <row r="50" spans="1:22" ht="18" customHeight="1">
      <c r="A50" s="21" t="s">
        <v>1017</v>
      </c>
      <c r="B50" s="21">
        <f>115*2</f>
        <v>230</v>
      </c>
      <c r="C50" s="21" t="s">
        <v>1014</v>
      </c>
      <c r="D50" s="45">
        <v>37.5</v>
      </c>
      <c r="E50" s="21" t="s">
        <v>152</v>
      </c>
      <c r="F50" s="21" t="s">
        <v>1018</v>
      </c>
      <c r="G50" s="21" t="s">
        <v>1015</v>
      </c>
      <c r="H50" s="21" t="s">
        <v>1016</v>
      </c>
      <c r="I50" s="21" t="s">
        <v>1017</v>
      </c>
      <c r="J50" s="225">
        <v>0.348</v>
      </c>
      <c r="K50" s="225"/>
      <c r="L50" s="213">
        <v>123</v>
      </c>
      <c r="M50" s="213"/>
      <c r="N50" s="208">
        <v>354</v>
      </c>
      <c r="O50" s="208"/>
      <c r="P50" s="213">
        <v>43700</v>
      </c>
      <c r="Q50" s="213"/>
      <c r="R50" s="21">
        <v>6500</v>
      </c>
      <c r="S50" s="21"/>
      <c r="T50" s="21"/>
      <c r="U50" s="21"/>
      <c r="V50" s="41">
        <v>220</v>
      </c>
    </row>
    <row r="51" spans="1:22" ht="18" customHeight="1">
      <c r="A51" s="21" t="s">
        <v>1019</v>
      </c>
      <c r="B51" s="21">
        <f>136*2</f>
        <v>272</v>
      </c>
      <c r="C51" s="21" t="s">
        <v>1014</v>
      </c>
      <c r="D51" s="45">
        <v>37.5</v>
      </c>
      <c r="E51" s="21" t="s">
        <v>152</v>
      </c>
      <c r="F51" s="21" t="s">
        <v>810</v>
      </c>
      <c r="G51" s="21" t="s">
        <v>1015</v>
      </c>
      <c r="H51" s="21" t="s">
        <v>1016</v>
      </c>
      <c r="I51" s="21" t="s">
        <v>1019</v>
      </c>
      <c r="J51" s="225">
        <v>0.292</v>
      </c>
      <c r="K51" s="225"/>
      <c r="L51" s="213">
        <v>123</v>
      </c>
      <c r="M51" s="213"/>
      <c r="N51" s="208">
        <v>422</v>
      </c>
      <c r="O51" s="208"/>
      <c r="P51" s="213">
        <v>52130</v>
      </c>
      <c r="Q51" s="213"/>
      <c r="R51" s="21">
        <v>7200</v>
      </c>
      <c r="S51" s="21"/>
      <c r="T51" s="21"/>
      <c r="U51" s="21"/>
      <c r="V51" s="41">
        <v>260</v>
      </c>
    </row>
    <row r="52" spans="1:22" ht="18" customHeight="1">
      <c r="A52" s="21" t="s">
        <v>1020</v>
      </c>
      <c r="B52" s="21">
        <f>152*2</f>
        <v>304</v>
      </c>
      <c r="C52" s="21" t="s">
        <v>1021</v>
      </c>
      <c r="D52" s="45">
        <v>44.2</v>
      </c>
      <c r="E52" s="21" t="s">
        <v>1022</v>
      </c>
      <c r="F52" s="21" t="s">
        <v>1022</v>
      </c>
      <c r="G52" s="21" t="s">
        <v>70</v>
      </c>
      <c r="H52" s="21" t="s">
        <v>71</v>
      </c>
      <c r="I52" s="21" t="s">
        <v>1020</v>
      </c>
      <c r="J52" s="225">
        <v>0.373</v>
      </c>
      <c r="K52" s="225"/>
      <c r="L52" s="213">
        <v>146.8</v>
      </c>
      <c r="M52" s="213"/>
      <c r="N52" s="208">
        <v>393.1</v>
      </c>
      <c r="O52" s="208"/>
      <c r="P52" s="213">
        <v>57728.4</v>
      </c>
      <c r="Q52" s="213"/>
      <c r="R52" s="21">
        <v>5800</v>
      </c>
      <c r="S52" s="21"/>
      <c r="T52" s="21"/>
      <c r="U52" s="21"/>
      <c r="V52" s="41">
        <v>280</v>
      </c>
    </row>
    <row r="53" spans="1:22" ht="18" customHeight="1">
      <c r="A53" s="21" t="s">
        <v>1023</v>
      </c>
      <c r="B53" s="21">
        <f>208*2</f>
        <v>416</v>
      </c>
      <c r="C53" s="21" t="s">
        <v>1021</v>
      </c>
      <c r="D53" s="45">
        <v>44.2</v>
      </c>
      <c r="E53" s="21" t="s">
        <v>1022</v>
      </c>
      <c r="F53" s="21" t="s">
        <v>430</v>
      </c>
      <c r="G53" s="21" t="s">
        <v>70</v>
      </c>
      <c r="H53" s="21" t="s">
        <v>71</v>
      </c>
      <c r="I53" s="21" t="s">
        <v>1023</v>
      </c>
      <c r="J53" s="225">
        <v>0.274</v>
      </c>
      <c r="K53" s="225"/>
      <c r="L53" s="213">
        <v>147</v>
      </c>
      <c r="M53" s="213"/>
      <c r="N53" s="208">
        <v>535</v>
      </c>
      <c r="O53" s="208"/>
      <c r="P53" s="213">
        <v>78700</v>
      </c>
      <c r="Q53" s="213"/>
      <c r="R53" s="21">
        <v>7800</v>
      </c>
      <c r="S53" s="21"/>
      <c r="T53" s="21"/>
      <c r="U53" s="21"/>
      <c r="V53" s="41">
        <v>380</v>
      </c>
    </row>
    <row r="54" spans="1:22" ht="18" customHeight="1">
      <c r="A54" s="21" t="s">
        <v>1024</v>
      </c>
      <c r="B54" s="21">
        <f>206*2</f>
        <v>412</v>
      </c>
      <c r="C54" s="21" t="s">
        <v>1025</v>
      </c>
      <c r="D54" s="45">
        <v>48</v>
      </c>
      <c r="E54" s="21" t="s">
        <v>1026</v>
      </c>
      <c r="F54" s="21" t="s">
        <v>1027</v>
      </c>
      <c r="G54" s="21" t="s">
        <v>1028</v>
      </c>
      <c r="H54" s="21" t="s">
        <v>818</v>
      </c>
      <c r="I54" s="21" t="s">
        <v>1029</v>
      </c>
      <c r="J54" s="225">
        <v>0.344</v>
      </c>
      <c r="K54" s="225"/>
      <c r="L54" s="213">
        <v>159</v>
      </c>
      <c r="M54" s="213"/>
      <c r="N54" s="208">
        <v>409</v>
      </c>
      <c r="O54" s="208"/>
      <c r="P54" s="213">
        <v>73200</v>
      </c>
      <c r="Q54" s="213"/>
      <c r="R54" s="21">
        <v>6500</v>
      </c>
      <c r="S54" s="21"/>
      <c r="T54" s="21"/>
      <c r="U54" s="21"/>
      <c r="V54" s="41">
        <v>380</v>
      </c>
    </row>
    <row r="55" spans="1:22" ht="18" customHeight="1">
      <c r="A55" s="21" t="s">
        <v>1030</v>
      </c>
      <c r="B55" s="21">
        <f>265*2</f>
        <v>530</v>
      </c>
      <c r="C55" s="21" t="s">
        <v>1031</v>
      </c>
      <c r="D55" s="45">
        <v>48</v>
      </c>
      <c r="E55" s="21" t="s">
        <v>330</v>
      </c>
      <c r="F55" s="21" t="s">
        <v>1032</v>
      </c>
      <c r="G55" s="21" t="s">
        <v>784</v>
      </c>
      <c r="H55" s="21" t="s">
        <v>1033</v>
      </c>
      <c r="I55" s="21" t="s">
        <v>1030</v>
      </c>
      <c r="J55" s="225">
        <v>0.226</v>
      </c>
      <c r="K55" s="225"/>
      <c r="L55" s="213">
        <v>150</v>
      </c>
      <c r="M55" s="213"/>
      <c r="N55" s="208">
        <v>665</v>
      </c>
      <c r="O55" s="208"/>
      <c r="P55" s="213">
        <v>99800</v>
      </c>
      <c r="Q55" s="213"/>
      <c r="R55" s="21">
        <v>9000</v>
      </c>
      <c r="S55" s="21"/>
      <c r="T55" s="21"/>
      <c r="U55" s="21"/>
      <c r="V55" s="41">
        <v>500</v>
      </c>
    </row>
    <row r="56" spans="1:22" ht="18" customHeight="1">
      <c r="A56" s="21" t="s">
        <v>1034</v>
      </c>
      <c r="B56" s="21">
        <f>209*2</f>
        <v>418</v>
      </c>
      <c r="C56" s="21" t="s">
        <v>733</v>
      </c>
      <c r="D56" s="45">
        <v>48</v>
      </c>
      <c r="E56" s="21" t="s">
        <v>1026</v>
      </c>
      <c r="F56" s="21" t="s">
        <v>1027</v>
      </c>
      <c r="G56" s="21" t="s">
        <v>1035</v>
      </c>
      <c r="H56" s="21" t="s">
        <v>1036</v>
      </c>
      <c r="I56" s="21" t="s">
        <v>1034</v>
      </c>
      <c r="J56" s="225">
        <v>0.36</v>
      </c>
      <c r="K56" s="225"/>
      <c r="L56" s="213">
        <v>161</v>
      </c>
      <c r="M56" s="213"/>
      <c r="N56" s="208">
        <v>409</v>
      </c>
      <c r="O56" s="208"/>
      <c r="P56" s="213">
        <v>65800</v>
      </c>
      <c r="Q56" s="213"/>
      <c r="R56" s="21">
        <v>10000</v>
      </c>
      <c r="S56" s="21"/>
      <c r="T56" s="21"/>
      <c r="U56" s="21"/>
      <c r="V56" s="41">
        <v>388</v>
      </c>
    </row>
    <row r="57" spans="1:22" ht="18" customHeight="1">
      <c r="A57" s="21" t="s">
        <v>1037</v>
      </c>
      <c r="B57" s="21">
        <f>285*2</f>
        <v>570</v>
      </c>
      <c r="C57" s="21" t="s">
        <v>1038</v>
      </c>
      <c r="D57" s="45">
        <v>50</v>
      </c>
      <c r="E57" s="21" t="s">
        <v>330</v>
      </c>
      <c r="F57" s="21" t="s">
        <v>1032</v>
      </c>
      <c r="G57" s="21" t="s">
        <v>1039</v>
      </c>
      <c r="H57" s="21" t="s">
        <v>578</v>
      </c>
      <c r="I57" s="21" t="s">
        <v>1037</v>
      </c>
      <c r="J57" s="225">
        <v>0.236</v>
      </c>
      <c r="K57" s="225"/>
      <c r="L57" s="213">
        <v>159</v>
      </c>
      <c r="M57" s="213"/>
      <c r="N57" s="208">
        <v>665</v>
      </c>
      <c r="O57" s="208"/>
      <c r="P57" s="213">
        <v>106000</v>
      </c>
      <c r="Q57" s="213"/>
      <c r="R57" s="21">
        <v>9000</v>
      </c>
      <c r="S57" s="21"/>
      <c r="T57" s="21"/>
      <c r="U57" s="21"/>
      <c r="V57" s="41">
        <v>560</v>
      </c>
    </row>
    <row r="58" spans="1:22" ht="18" customHeight="1">
      <c r="A58" s="21" t="s">
        <v>1040</v>
      </c>
      <c r="B58" s="21">
        <f>198*2</f>
        <v>396</v>
      </c>
      <c r="C58" s="21" t="s">
        <v>1041</v>
      </c>
      <c r="D58" s="45">
        <v>59.1</v>
      </c>
      <c r="E58" s="21" t="s">
        <v>310</v>
      </c>
      <c r="F58" s="21" t="s">
        <v>836</v>
      </c>
      <c r="G58" s="21" t="s">
        <v>342</v>
      </c>
      <c r="H58" s="21" t="s">
        <v>322</v>
      </c>
      <c r="I58" s="21" t="s">
        <v>1040</v>
      </c>
      <c r="J58" s="225">
        <v>0.469</v>
      </c>
      <c r="K58" s="225"/>
      <c r="L58" s="213">
        <v>184</v>
      </c>
      <c r="M58" s="213"/>
      <c r="N58" s="208">
        <v>392</v>
      </c>
      <c r="O58" s="208"/>
      <c r="P58" s="213">
        <v>72300</v>
      </c>
      <c r="Q58" s="213"/>
      <c r="R58" s="21">
        <v>6000</v>
      </c>
      <c r="S58" s="21"/>
      <c r="T58" s="21"/>
      <c r="U58" s="21"/>
      <c r="V58" s="41">
        <v>360</v>
      </c>
    </row>
    <row r="59" spans="1:22" ht="18" customHeight="1">
      <c r="A59" s="21" t="s">
        <v>1042</v>
      </c>
      <c r="B59" s="21">
        <f>363*2</f>
        <v>726</v>
      </c>
      <c r="C59" s="21" t="s">
        <v>1043</v>
      </c>
      <c r="D59" s="45">
        <v>55</v>
      </c>
      <c r="E59" s="21" t="s">
        <v>1044</v>
      </c>
      <c r="F59" s="21" t="s">
        <v>507</v>
      </c>
      <c r="G59" s="21" t="s">
        <v>169</v>
      </c>
      <c r="H59" s="21" t="s">
        <v>731</v>
      </c>
      <c r="I59" s="21" t="s">
        <v>1042</v>
      </c>
      <c r="J59" s="225">
        <v>0.264</v>
      </c>
      <c r="K59" s="225"/>
      <c r="L59" s="213">
        <v>188</v>
      </c>
      <c r="M59" s="213"/>
      <c r="N59" s="208">
        <v>714</v>
      </c>
      <c r="O59" s="208"/>
      <c r="P59" s="213">
        <v>134000</v>
      </c>
      <c r="Q59" s="213"/>
      <c r="R59" s="21">
        <v>8300</v>
      </c>
      <c r="S59" s="21"/>
      <c r="T59" s="21"/>
      <c r="U59" s="21"/>
      <c r="V59" s="41">
        <v>660</v>
      </c>
    </row>
    <row r="60" spans="1:22" ht="18" customHeight="1">
      <c r="A60" s="21" t="s">
        <v>1045</v>
      </c>
      <c r="B60" s="21">
        <f>430*2</f>
        <v>860</v>
      </c>
      <c r="C60" s="21" t="s">
        <v>1043</v>
      </c>
      <c r="D60" s="45">
        <v>55</v>
      </c>
      <c r="E60" s="21" t="s">
        <v>1044</v>
      </c>
      <c r="F60" s="21" t="s">
        <v>1046</v>
      </c>
      <c r="G60" s="21" t="s">
        <v>169</v>
      </c>
      <c r="H60" s="21" t="s">
        <v>731</v>
      </c>
      <c r="I60" s="21" t="s">
        <v>1045</v>
      </c>
      <c r="J60" s="225">
        <v>0.22</v>
      </c>
      <c r="K60" s="225"/>
      <c r="L60" s="213">
        <v>189</v>
      </c>
      <c r="M60" s="213"/>
      <c r="N60" s="208">
        <v>859</v>
      </c>
      <c r="O60" s="208"/>
      <c r="P60" s="213">
        <v>162000</v>
      </c>
      <c r="Q60" s="213"/>
      <c r="R60" s="21">
        <v>10000</v>
      </c>
      <c r="S60" s="21"/>
      <c r="T60" s="21"/>
      <c r="U60" s="21"/>
      <c r="V60" s="41">
        <v>750</v>
      </c>
    </row>
    <row r="61" spans="1:22" s="28" customFormat="1" ht="18" customHeight="1">
      <c r="A61" s="51" t="s">
        <v>1047</v>
      </c>
      <c r="B61" s="51">
        <f>586.5*2</f>
        <v>1173</v>
      </c>
      <c r="C61" s="32" t="s">
        <v>1048</v>
      </c>
      <c r="D61" s="60" t="s">
        <v>1049</v>
      </c>
      <c r="E61" s="51" t="s">
        <v>342</v>
      </c>
      <c r="F61" s="51" t="s">
        <v>342</v>
      </c>
      <c r="G61" s="51" t="s">
        <v>1050</v>
      </c>
      <c r="H61" s="51" t="s">
        <v>1051</v>
      </c>
      <c r="I61" s="51" t="s">
        <v>1047</v>
      </c>
      <c r="J61" s="296">
        <v>0.344</v>
      </c>
      <c r="K61" s="297"/>
      <c r="L61" s="296">
        <v>270</v>
      </c>
      <c r="M61" s="297"/>
      <c r="N61" s="296">
        <v>784</v>
      </c>
      <c r="O61" s="297"/>
      <c r="P61" s="298">
        <v>222656</v>
      </c>
      <c r="Q61" s="299"/>
      <c r="R61" s="51">
        <v>7300</v>
      </c>
      <c r="S61" s="51"/>
      <c r="T61" s="51"/>
      <c r="U61" s="51"/>
      <c r="V61" s="55">
        <v>1060</v>
      </c>
    </row>
    <row r="62" spans="1:22" ht="18" customHeight="1">
      <c r="A62" s="21" t="s">
        <v>1052</v>
      </c>
      <c r="B62" s="21">
        <f>850*2</f>
        <v>1700</v>
      </c>
      <c r="C62" s="21" t="s">
        <v>1053</v>
      </c>
      <c r="D62" s="45">
        <v>74.2</v>
      </c>
      <c r="E62" s="21" t="s">
        <v>1054</v>
      </c>
      <c r="F62" s="21" t="s">
        <v>1054</v>
      </c>
      <c r="G62" s="21" t="s">
        <v>1055</v>
      </c>
      <c r="H62" s="21" t="s">
        <v>186</v>
      </c>
      <c r="I62" s="21" t="s">
        <v>1052</v>
      </c>
      <c r="J62" s="225">
        <v>0.191</v>
      </c>
      <c r="K62" s="225"/>
      <c r="L62" s="213">
        <v>244</v>
      </c>
      <c r="M62" s="213"/>
      <c r="N62" s="208">
        <v>1280</v>
      </c>
      <c r="O62" s="208"/>
      <c r="P62" s="213">
        <v>312000</v>
      </c>
      <c r="Q62" s="213"/>
      <c r="R62" s="21">
        <v>11000</v>
      </c>
      <c r="S62" s="21"/>
      <c r="T62" s="21"/>
      <c r="U62" s="21"/>
      <c r="V62" s="41">
        <v>1520</v>
      </c>
    </row>
    <row r="63" spans="1:22" ht="18" customHeight="1">
      <c r="A63" s="21" t="s">
        <v>1056</v>
      </c>
      <c r="B63" s="21">
        <f>1205*2</f>
        <v>2410</v>
      </c>
      <c r="C63" s="21" t="s">
        <v>1057</v>
      </c>
      <c r="D63" s="45">
        <v>89</v>
      </c>
      <c r="E63" s="21" t="s">
        <v>761</v>
      </c>
      <c r="F63" s="21" t="s">
        <v>1058</v>
      </c>
      <c r="G63" s="21" t="s">
        <v>124</v>
      </c>
      <c r="H63" s="21" t="s">
        <v>1059</v>
      </c>
      <c r="I63" s="21" t="s">
        <v>1056</v>
      </c>
      <c r="J63" s="225">
        <v>0.352</v>
      </c>
      <c r="K63" s="225"/>
      <c r="L63" s="213">
        <v>284</v>
      </c>
      <c r="M63" s="213"/>
      <c r="N63" s="208">
        <v>1600</v>
      </c>
      <c r="O63" s="208"/>
      <c r="P63" s="213">
        <v>454000</v>
      </c>
      <c r="Q63" s="213"/>
      <c r="R63" s="21">
        <v>12000</v>
      </c>
      <c r="S63" s="21"/>
      <c r="T63" s="21"/>
      <c r="U63" s="21"/>
      <c r="V63" s="41">
        <v>2190</v>
      </c>
    </row>
    <row r="64" spans="1:22" ht="18" customHeight="1">
      <c r="A64" s="21" t="s">
        <v>1060</v>
      </c>
      <c r="B64" s="21"/>
      <c r="C64" s="21" t="s">
        <v>1061</v>
      </c>
      <c r="D64" s="45">
        <v>100</v>
      </c>
      <c r="E64" s="21" t="s">
        <v>1062</v>
      </c>
      <c r="F64" s="21" t="s">
        <v>1062</v>
      </c>
      <c r="G64" s="21" t="s">
        <v>30</v>
      </c>
      <c r="H64" s="21" t="s">
        <v>302</v>
      </c>
      <c r="I64" s="21" t="s">
        <v>1060</v>
      </c>
      <c r="J64" s="225">
        <v>0.216</v>
      </c>
      <c r="K64" s="225"/>
      <c r="L64" s="213">
        <v>259.29</v>
      </c>
      <c r="M64" s="213"/>
      <c r="N64" s="208">
        <v>1200.22</v>
      </c>
      <c r="O64" s="208"/>
      <c r="P64" s="213">
        <v>311212</v>
      </c>
      <c r="Q64" s="213"/>
      <c r="R64" s="21">
        <v>10000</v>
      </c>
      <c r="S64" s="21"/>
      <c r="T64" s="21"/>
      <c r="U64" s="21"/>
      <c r="V64" s="41">
        <v>1550</v>
      </c>
    </row>
    <row r="65" spans="1:22" ht="18" customHeight="1">
      <c r="A65" s="21" t="s">
        <v>1063</v>
      </c>
      <c r="B65" s="21">
        <f>1700*2</f>
        <v>3400</v>
      </c>
      <c r="C65" s="21" t="s">
        <v>1064</v>
      </c>
      <c r="D65" s="45">
        <v>120</v>
      </c>
      <c r="E65" s="21" t="s">
        <v>761</v>
      </c>
      <c r="F65" s="21" t="s">
        <v>746</v>
      </c>
      <c r="G65" s="21" t="s">
        <v>1065</v>
      </c>
      <c r="H65" s="21" t="s">
        <v>1066</v>
      </c>
      <c r="I65" s="21" t="s">
        <v>1063</v>
      </c>
      <c r="J65" s="225">
        <v>0.498</v>
      </c>
      <c r="K65" s="225"/>
      <c r="L65" s="213">
        <v>398</v>
      </c>
      <c r="M65" s="213"/>
      <c r="N65" s="208">
        <v>1600</v>
      </c>
      <c r="O65" s="208"/>
      <c r="P65" s="213">
        <v>637000</v>
      </c>
      <c r="Q65" s="213"/>
      <c r="R65" s="21">
        <v>9000</v>
      </c>
      <c r="S65" s="21"/>
      <c r="T65" s="21"/>
      <c r="U65" s="21"/>
      <c r="V65" s="41">
        <v>2500</v>
      </c>
    </row>
    <row r="66" spans="1:22" ht="18" customHeight="1">
      <c r="A66" s="21" t="s">
        <v>1067</v>
      </c>
      <c r="B66" s="21">
        <f>860*8</f>
        <v>6880</v>
      </c>
      <c r="C66" s="21" t="s">
        <v>1068</v>
      </c>
      <c r="D66" s="45">
        <v>128</v>
      </c>
      <c r="E66" s="21" t="s">
        <v>1069</v>
      </c>
      <c r="F66" s="21" t="s">
        <v>1070</v>
      </c>
      <c r="G66" s="21" t="s">
        <v>1071</v>
      </c>
      <c r="H66" s="21" t="s">
        <v>1072</v>
      </c>
      <c r="I66" s="21" t="s">
        <v>1067</v>
      </c>
      <c r="J66" s="225">
        <v>0.1</v>
      </c>
      <c r="K66" s="225"/>
      <c r="L66" s="213">
        <v>370</v>
      </c>
      <c r="M66" s="213"/>
      <c r="N66" s="208">
        <v>2940</v>
      </c>
      <c r="O66" s="208"/>
      <c r="P66" s="213">
        <f>N66*L66</f>
        <v>1087800</v>
      </c>
      <c r="Q66" s="213"/>
      <c r="R66" s="21">
        <v>21000</v>
      </c>
      <c r="S66" s="21"/>
      <c r="T66" s="21"/>
      <c r="U66" s="21"/>
      <c r="V66" s="41">
        <v>5700</v>
      </c>
    </row>
    <row r="67" spans="1:22" ht="18" customHeight="1">
      <c r="A67" s="21" t="s">
        <v>1073</v>
      </c>
      <c r="B67" s="21">
        <f>860*8</f>
        <v>6880</v>
      </c>
      <c r="C67" s="21" t="s">
        <v>1074</v>
      </c>
      <c r="D67" s="45">
        <v>132</v>
      </c>
      <c r="E67" s="21" t="s">
        <v>1075</v>
      </c>
      <c r="F67" s="21" t="s">
        <v>1076</v>
      </c>
      <c r="G67" s="21" t="s">
        <v>1071</v>
      </c>
      <c r="H67" s="21" t="s">
        <v>1072</v>
      </c>
      <c r="I67" s="21" t="s">
        <v>1073</v>
      </c>
      <c r="J67" s="225">
        <v>0.1</v>
      </c>
      <c r="K67" s="225"/>
      <c r="L67" s="213">
        <v>380</v>
      </c>
      <c r="M67" s="213"/>
      <c r="N67" s="208">
        <v>3580</v>
      </c>
      <c r="O67" s="208"/>
      <c r="P67" s="213">
        <f>N67*L67</f>
        <v>1360400</v>
      </c>
      <c r="Q67" s="213"/>
      <c r="R67" s="21">
        <v>21000</v>
      </c>
      <c r="S67" s="21"/>
      <c r="T67" s="21"/>
      <c r="U67" s="21"/>
      <c r="V67" s="41">
        <v>5800</v>
      </c>
    </row>
    <row r="68" spans="1:22" ht="18" customHeight="1">
      <c r="A68" s="21" t="s">
        <v>1077</v>
      </c>
      <c r="B68" s="21">
        <f>1405*4</f>
        <v>5620</v>
      </c>
      <c r="C68" s="21" t="s">
        <v>1078</v>
      </c>
      <c r="D68" s="45">
        <v>149</v>
      </c>
      <c r="E68" s="21" t="s">
        <v>1075</v>
      </c>
      <c r="F68" s="21" t="s">
        <v>336</v>
      </c>
      <c r="G68" s="21" t="s">
        <v>309</v>
      </c>
      <c r="H68" s="21" t="s">
        <v>1079</v>
      </c>
      <c r="I68" s="21" t="s">
        <v>1077</v>
      </c>
      <c r="J68" s="225">
        <v>0.183</v>
      </c>
      <c r="K68" s="225"/>
      <c r="L68" s="213">
        <v>440</v>
      </c>
      <c r="M68" s="213"/>
      <c r="N68" s="208">
        <v>2400</v>
      </c>
      <c r="O68" s="208"/>
      <c r="P68" s="213">
        <v>1128000</v>
      </c>
      <c r="Q68" s="213"/>
      <c r="R68" s="21">
        <v>13500</v>
      </c>
      <c r="S68" s="21"/>
      <c r="T68" s="21"/>
      <c r="U68" s="21"/>
      <c r="V68" s="41">
        <v>5400</v>
      </c>
    </row>
    <row r="69" spans="1:22" ht="18" customHeight="1">
      <c r="A69" s="21" t="s">
        <v>1080</v>
      </c>
      <c r="B69" s="21">
        <f>1750*4</f>
        <v>7000</v>
      </c>
      <c r="C69" s="21" t="s">
        <v>774</v>
      </c>
      <c r="D69" s="41">
        <v>176</v>
      </c>
      <c r="E69" s="21" t="s">
        <v>1081</v>
      </c>
      <c r="F69" s="21" t="s">
        <v>359</v>
      </c>
      <c r="G69" s="21" t="s">
        <v>1082</v>
      </c>
      <c r="H69" s="21" t="s">
        <v>365</v>
      </c>
      <c r="I69" s="21" t="s">
        <v>1080</v>
      </c>
      <c r="J69" s="225">
        <v>0.235</v>
      </c>
      <c r="K69" s="225"/>
      <c r="L69" s="213">
        <v>556.39</v>
      </c>
      <c r="M69" s="213"/>
      <c r="N69" s="208">
        <v>2359</v>
      </c>
      <c r="O69" s="208"/>
      <c r="P69" s="213">
        <v>1312421</v>
      </c>
      <c r="Q69" s="213"/>
      <c r="R69" s="21">
        <v>12500</v>
      </c>
      <c r="S69" s="21"/>
      <c r="T69" s="21"/>
      <c r="U69" s="21"/>
      <c r="V69" s="41">
        <v>5900</v>
      </c>
    </row>
    <row r="70" spans="1:21" ht="18" customHeight="1">
      <c r="A70" s="21"/>
      <c r="B70" s="21"/>
      <c r="C70" s="21"/>
      <c r="D70" s="45"/>
      <c r="E70" s="21"/>
      <c r="F70" s="21"/>
      <c r="G70" s="21"/>
      <c r="H70" s="21"/>
      <c r="I70" s="21"/>
      <c r="J70" s="225"/>
      <c r="K70" s="225"/>
      <c r="L70" s="213"/>
      <c r="M70" s="213"/>
      <c r="N70" s="208"/>
      <c r="O70" s="208"/>
      <c r="P70" s="213"/>
      <c r="Q70" s="213"/>
      <c r="R70" s="21"/>
      <c r="S70" s="21"/>
      <c r="T70" s="21"/>
      <c r="U70" s="21"/>
    </row>
    <row r="71" spans="1:21" ht="18" customHeight="1">
      <c r="A71" s="21"/>
      <c r="B71" s="21"/>
      <c r="C71" s="21"/>
      <c r="D71" s="45"/>
      <c r="E71" s="21"/>
      <c r="F71" s="21"/>
      <c r="G71" s="21"/>
      <c r="H71" s="21"/>
      <c r="I71" s="21"/>
      <c r="J71" s="225"/>
      <c r="K71" s="225"/>
      <c r="L71" s="213"/>
      <c r="M71" s="213"/>
      <c r="N71" s="208"/>
      <c r="O71" s="208"/>
      <c r="P71" s="213"/>
      <c r="Q71" s="213"/>
      <c r="R71" s="21"/>
      <c r="S71" s="21"/>
      <c r="T71" s="21"/>
      <c r="U71" s="21"/>
    </row>
    <row r="72" spans="1:21" ht="18" customHeight="1">
      <c r="A72" s="21"/>
      <c r="B72" s="21"/>
      <c r="C72" s="21"/>
      <c r="D72" s="45"/>
      <c r="E72" s="21"/>
      <c r="F72" s="21"/>
      <c r="G72" s="21"/>
      <c r="H72" s="21"/>
      <c r="I72" s="21"/>
      <c r="J72" s="225"/>
      <c r="K72" s="225"/>
      <c r="L72" s="213"/>
      <c r="M72" s="213"/>
      <c r="N72" s="208"/>
      <c r="O72" s="208"/>
      <c r="P72" s="213"/>
      <c r="Q72" s="213"/>
      <c r="R72" s="21"/>
      <c r="S72" s="21"/>
      <c r="T72" s="21"/>
      <c r="U72" s="21"/>
    </row>
    <row r="73" spans="1:21" ht="18" customHeight="1">
      <c r="A73" s="21"/>
      <c r="B73" s="21"/>
      <c r="C73" s="21"/>
      <c r="D73" s="45"/>
      <c r="E73" s="21"/>
      <c r="F73" s="21"/>
      <c r="G73" s="21"/>
      <c r="H73" s="21"/>
      <c r="I73" s="21"/>
      <c r="J73" s="225"/>
      <c r="K73" s="225"/>
      <c r="L73" s="213"/>
      <c r="M73" s="213"/>
      <c r="N73" s="208"/>
      <c r="O73" s="208"/>
      <c r="P73" s="213"/>
      <c r="Q73" s="213"/>
      <c r="R73" s="21"/>
      <c r="S73" s="21"/>
      <c r="T73" s="21"/>
      <c r="U73" s="21"/>
    </row>
    <row r="74" spans="1:21" ht="18" customHeight="1">
      <c r="A74" s="21"/>
      <c r="B74" s="21"/>
      <c r="C74" s="21"/>
      <c r="D74" s="45"/>
      <c r="E74" s="21"/>
      <c r="F74" s="21"/>
      <c r="G74" s="21"/>
      <c r="H74" s="21"/>
      <c r="I74" s="21"/>
      <c r="J74" s="225"/>
      <c r="K74" s="225"/>
      <c r="L74" s="213"/>
      <c r="M74" s="213"/>
      <c r="N74" s="208"/>
      <c r="O74" s="208"/>
      <c r="P74" s="213"/>
      <c r="Q74" s="213"/>
      <c r="R74" s="21"/>
      <c r="S74" s="21"/>
      <c r="T74" s="21"/>
      <c r="U74" s="21"/>
    </row>
  </sheetData>
  <sheetProtection/>
  <mergeCells count="253">
    <mergeCell ref="R14:U14"/>
    <mergeCell ref="J17:K17"/>
    <mergeCell ref="L17:M17"/>
    <mergeCell ref="N17:O17"/>
    <mergeCell ref="P17:Q17"/>
    <mergeCell ref="E15:E16"/>
    <mergeCell ref="F15:F16"/>
    <mergeCell ref="G15:G16"/>
    <mergeCell ref="J18:K18"/>
    <mergeCell ref="L18:M18"/>
    <mergeCell ref="N18:O18"/>
    <mergeCell ref="P18:Q18"/>
    <mergeCell ref="C14:H14"/>
    <mergeCell ref="J14:Q14"/>
    <mergeCell ref="J20:K20"/>
    <mergeCell ref="L20:M20"/>
    <mergeCell ref="N20:O20"/>
    <mergeCell ref="P20:Q20"/>
    <mergeCell ref="J19:K19"/>
    <mergeCell ref="L19:M19"/>
    <mergeCell ref="N19:O19"/>
    <mergeCell ref="P19:Q19"/>
    <mergeCell ref="J22:K22"/>
    <mergeCell ref="L22:M22"/>
    <mergeCell ref="N22:O22"/>
    <mergeCell ref="P22:Q22"/>
    <mergeCell ref="J21:K21"/>
    <mergeCell ref="L21:M21"/>
    <mergeCell ref="N21:O21"/>
    <mergeCell ref="P21:Q21"/>
    <mergeCell ref="J24:K24"/>
    <mergeCell ref="L24:M24"/>
    <mergeCell ref="N24:O24"/>
    <mergeCell ref="P24:Q24"/>
    <mergeCell ref="J23:K23"/>
    <mergeCell ref="L23:M23"/>
    <mergeCell ref="N23:O23"/>
    <mergeCell ref="P23:Q23"/>
    <mergeCell ref="J26:K26"/>
    <mergeCell ref="L26:M26"/>
    <mergeCell ref="N26:O26"/>
    <mergeCell ref="P26:Q26"/>
    <mergeCell ref="J25:K25"/>
    <mergeCell ref="L25:M25"/>
    <mergeCell ref="N25:O25"/>
    <mergeCell ref="P25:Q25"/>
    <mergeCell ref="J28:K28"/>
    <mergeCell ref="L28:M28"/>
    <mergeCell ref="N28:O28"/>
    <mergeCell ref="P28:Q28"/>
    <mergeCell ref="J27:K27"/>
    <mergeCell ref="L27:M27"/>
    <mergeCell ref="N27:O27"/>
    <mergeCell ref="P27:Q27"/>
    <mergeCell ref="J30:K30"/>
    <mergeCell ref="L30:M30"/>
    <mergeCell ref="N30:O30"/>
    <mergeCell ref="P30:Q30"/>
    <mergeCell ref="J29:K29"/>
    <mergeCell ref="L29:M29"/>
    <mergeCell ref="N29:O29"/>
    <mergeCell ref="P29:Q29"/>
    <mergeCell ref="J32:K32"/>
    <mergeCell ref="L32:M32"/>
    <mergeCell ref="N32:O32"/>
    <mergeCell ref="P32:Q32"/>
    <mergeCell ref="J31:K31"/>
    <mergeCell ref="L31:M31"/>
    <mergeCell ref="N31:O31"/>
    <mergeCell ref="P31:Q31"/>
    <mergeCell ref="J34:K34"/>
    <mergeCell ref="L34:M34"/>
    <mergeCell ref="N34:O34"/>
    <mergeCell ref="P34:Q34"/>
    <mergeCell ref="J33:K33"/>
    <mergeCell ref="L33:M33"/>
    <mergeCell ref="N33:O33"/>
    <mergeCell ref="P33:Q33"/>
    <mergeCell ref="J36:K36"/>
    <mergeCell ref="L36:M36"/>
    <mergeCell ref="N36:O36"/>
    <mergeCell ref="P36:Q36"/>
    <mergeCell ref="J35:K35"/>
    <mergeCell ref="L35:M35"/>
    <mergeCell ref="N35:O35"/>
    <mergeCell ref="P35:Q35"/>
    <mergeCell ref="J38:K38"/>
    <mergeCell ref="L38:M38"/>
    <mergeCell ref="N38:O38"/>
    <mergeCell ref="P38:Q38"/>
    <mergeCell ref="J37:K37"/>
    <mergeCell ref="L37:M37"/>
    <mergeCell ref="N37:O37"/>
    <mergeCell ref="P37:Q37"/>
    <mergeCell ref="J40:K40"/>
    <mergeCell ref="L40:M40"/>
    <mergeCell ref="N40:O40"/>
    <mergeCell ref="P40:Q40"/>
    <mergeCell ref="J39:K39"/>
    <mergeCell ref="L39:M39"/>
    <mergeCell ref="N39:O39"/>
    <mergeCell ref="P39:Q39"/>
    <mergeCell ref="J42:K42"/>
    <mergeCell ref="L42:M42"/>
    <mergeCell ref="N42:O42"/>
    <mergeCell ref="P42:Q42"/>
    <mergeCell ref="J41:K41"/>
    <mergeCell ref="L41:M41"/>
    <mergeCell ref="N41:O41"/>
    <mergeCell ref="P41:Q41"/>
    <mergeCell ref="J44:K44"/>
    <mergeCell ref="L44:M44"/>
    <mergeCell ref="N44:O44"/>
    <mergeCell ref="P44:Q44"/>
    <mergeCell ref="J43:K43"/>
    <mergeCell ref="L43:M43"/>
    <mergeCell ref="N43:O43"/>
    <mergeCell ref="P43:Q43"/>
    <mergeCell ref="J46:K46"/>
    <mergeCell ref="L46:M46"/>
    <mergeCell ref="N46:O46"/>
    <mergeCell ref="P46:Q46"/>
    <mergeCell ref="J45:K45"/>
    <mergeCell ref="L45:M45"/>
    <mergeCell ref="N45:O45"/>
    <mergeCell ref="P45:Q45"/>
    <mergeCell ref="J48:K48"/>
    <mergeCell ref="L48:M48"/>
    <mergeCell ref="N48:O48"/>
    <mergeCell ref="P48:Q48"/>
    <mergeCell ref="J47:K47"/>
    <mergeCell ref="L47:M47"/>
    <mergeCell ref="N47:O47"/>
    <mergeCell ref="P47:Q47"/>
    <mergeCell ref="J50:K50"/>
    <mergeCell ref="L50:M50"/>
    <mergeCell ref="N50:O50"/>
    <mergeCell ref="P50:Q50"/>
    <mergeCell ref="J49:K49"/>
    <mergeCell ref="L49:M49"/>
    <mergeCell ref="N49:O49"/>
    <mergeCell ref="P49:Q49"/>
    <mergeCell ref="J52:K52"/>
    <mergeCell ref="L52:M52"/>
    <mergeCell ref="N52:O52"/>
    <mergeCell ref="P52:Q52"/>
    <mergeCell ref="J51:K51"/>
    <mergeCell ref="L51:M51"/>
    <mergeCell ref="N51:O51"/>
    <mergeCell ref="P51:Q51"/>
    <mergeCell ref="J54:K54"/>
    <mergeCell ref="L54:M54"/>
    <mergeCell ref="N54:O54"/>
    <mergeCell ref="P54:Q54"/>
    <mergeCell ref="J53:K53"/>
    <mergeCell ref="L53:M53"/>
    <mergeCell ref="N53:O53"/>
    <mergeCell ref="P53:Q53"/>
    <mergeCell ref="J56:K56"/>
    <mergeCell ref="L56:M56"/>
    <mergeCell ref="N56:O56"/>
    <mergeCell ref="P56:Q56"/>
    <mergeCell ref="J55:K55"/>
    <mergeCell ref="L55:M55"/>
    <mergeCell ref="N55:O55"/>
    <mergeCell ref="P55:Q55"/>
    <mergeCell ref="J58:K58"/>
    <mergeCell ref="L58:M58"/>
    <mergeCell ref="N58:O58"/>
    <mergeCell ref="P58:Q58"/>
    <mergeCell ref="J57:K57"/>
    <mergeCell ref="L57:M57"/>
    <mergeCell ref="N57:O57"/>
    <mergeCell ref="P57:Q57"/>
    <mergeCell ref="J60:K60"/>
    <mergeCell ref="L60:M60"/>
    <mergeCell ref="N60:O60"/>
    <mergeCell ref="P60:Q60"/>
    <mergeCell ref="J59:K59"/>
    <mergeCell ref="L59:M59"/>
    <mergeCell ref="N59:O59"/>
    <mergeCell ref="P59:Q59"/>
    <mergeCell ref="J62:K62"/>
    <mergeCell ref="L62:M62"/>
    <mergeCell ref="N62:O62"/>
    <mergeCell ref="P62:Q62"/>
    <mergeCell ref="J61:K61"/>
    <mergeCell ref="L61:M61"/>
    <mergeCell ref="N61:O61"/>
    <mergeCell ref="P61:Q61"/>
    <mergeCell ref="J64:K64"/>
    <mergeCell ref="L64:M64"/>
    <mergeCell ref="N64:O64"/>
    <mergeCell ref="P64:Q64"/>
    <mergeCell ref="J63:K63"/>
    <mergeCell ref="L63:M63"/>
    <mergeCell ref="N63:O63"/>
    <mergeCell ref="P63:Q63"/>
    <mergeCell ref="J66:K66"/>
    <mergeCell ref="L66:M66"/>
    <mergeCell ref="N66:O66"/>
    <mergeCell ref="P66:Q66"/>
    <mergeCell ref="J65:K65"/>
    <mergeCell ref="L65:M65"/>
    <mergeCell ref="N65:O65"/>
    <mergeCell ref="P65:Q65"/>
    <mergeCell ref="J68:K68"/>
    <mergeCell ref="L68:M68"/>
    <mergeCell ref="N68:O68"/>
    <mergeCell ref="P68:Q68"/>
    <mergeCell ref="J67:K67"/>
    <mergeCell ref="L67:M67"/>
    <mergeCell ref="N67:O67"/>
    <mergeCell ref="P67:Q67"/>
    <mergeCell ref="J70:K70"/>
    <mergeCell ref="L70:M70"/>
    <mergeCell ref="N70:O70"/>
    <mergeCell ref="P70:Q70"/>
    <mergeCell ref="J69:K69"/>
    <mergeCell ref="L69:M69"/>
    <mergeCell ref="N69:O69"/>
    <mergeCell ref="P69:Q69"/>
    <mergeCell ref="J72:K72"/>
    <mergeCell ref="L72:M72"/>
    <mergeCell ref="N72:O72"/>
    <mergeCell ref="P72:Q72"/>
    <mergeCell ref="J71:K71"/>
    <mergeCell ref="L71:M71"/>
    <mergeCell ref="N71:O71"/>
    <mergeCell ref="P71:Q71"/>
    <mergeCell ref="J74:K74"/>
    <mergeCell ref="L74:M74"/>
    <mergeCell ref="N74:O74"/>
    <mergeCell ref="P74:Q74"/>
    <mergeCell ref="J73:K73"/>
    <mergeCell ref="L73:M73"/>
    <mergeCell ref="N73:O73"/>
    <mergeCell ref="P73:Q73"/>
    <mergeCell ref="H15:H16"/>
    <mergeCell ref="I14:I16"/>
    <mergeCell ref="J15:J16"/>
    <mergeCell ref="N15:N16"/>
    <mergeCell ref="A14:A16"/>
    <mergeCell ref="B14:B16"/>
    <mergeCell ref="C15:C16"/>
    <mergeCell ref="D15:D16"/>
    <mergeCell ref="U15:U16"/>
    <mergeCell ref="V15:V16"/>
    <mergeCell ref="L15:M16"/>
    <mergeCell ref="P15:P16"/>
    <mergeCell ref="R15:R16"/>
    <mergeCell ref="S15:S16"/>
    <mergeCell ref="T15:T16"/>
  </mergeCells>
  <printOptions/>
  <pageMargins left="0.75" right="0.75" top="1" bottom="1" header="0.5" footer="0.5"/>
  <pageSetup horizontalDpi="600" verticalDpi="600" orientation="portrait" paperSize="9"/>
  <legacyDrawing r:id="rId2"/>
  <oleObjects>
    <oleObject progId="AutoCAD.Drawing.16" shapeId="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4:S60"/>
  <sheetViews>
    <sheetView zoomScalePageLayoutView="0" workbookViewId="0" topLeftCell="A42">
      <selection activeCell="L51" sqref="L51:M51"/>
    </sheetView>
  </sheetViews>
  <sheetFormatPr defaultColWidth="9.00390625" defaultRowHeight="18" customHeight="1"/>
  <cols>
    <col min="1" max="2" width="11.875" style="20" customWidth="1"/>
    <col min="3" max="3" width="11.50390625" style="20" customWidth="1"/>
    <col min="4" max="4" width="11.50390625" style="44" customWidth="1"/>
    <col min="5" max="8" width="11.50390625" style="20" customWidth="1"/>
    <col min="9" max="9" width="13.25390625" style="20" customWidth="1"/>
    <col min="10" max="10" width="8.625" style="43" customWidth="1"/>
    <col min="11" max="11" width="4.875" style="20" customWidth="1"/>
    <col min="12" max="13" width="6.625" style="20" customWidth="1"/>
    <col min="14" max="14" width="8.625" style="20" customWidth="1"/>
    <col min="15" max="15" width="4.875" style="20" customWidth="1"/>
    <col min="16" max="16" width="8.875" style="20" customWidth="1"/>
    <col min="17" max="17" width="4.875" style="20" customWidth="1"/>
    <col min="18" max="18" width="13.75390625" style="20" customWidth="1"/>
    <col min="19" max="19" width="10.375" style="44" customWidth="1"/>
    <col min="20" max="21" width="13.25390625" style="20" customWidth="1"/>
    <col min="22" max="16384" width="9.00390625" style="20" customWidth="1"/>
  </cols>
  <sheetData>
    <row r="14" spans="1:19" ht="18" customHeight="1">
      <c r="A14" s="198" t="s">
        <v>4</v>
      </c>
      <c r="B14" s="205" t="s">
        <v>6</v>
      </c>
      <c r="C14" s="198" t="s">
        <v>7</v>
      </c>
      <c r="D14" s="198"/>
      <c r="E14" s="198"/>
      <c r="F14" s="198"/>
      <c r="G14" s="198"/>
      <c r="H14" s="198"/>
      <c r="I14" s="198" t="s">
        <v>4</v>
      </c>
      <c r="J14" s="216" t="s">
        <v>8</v>
      </c>
      <c r="K14" s="217"/>
      <c r="L14" s="218"/>
      <c r="M14" s="218"/>
      <c r="N14" s="218"/>
      <c r="O14" s="218"/>
      <c r="P14" s="218"/>
      <c r="Q14" s="199"/>
      <c r="R14" s="56" t="s">
        <v>243</v>
      </c>
      <c r="S14" s="213" t="s">
        <v>9</v>
      </c>
    </row>
    <row r="15" spans="1:19" ht="9" customHeight="1">
      <c r="A15" s="198"/>
      <c r="B15" s="206"/>
      <c r="C15" s="198" t="s">
        <v>10</v>
      </c>
      <c r="D15" s="213" t="s">
        <v>11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200"/>
      <c r="J15" s="203" t="s">
        <v>244</v>
      </c>
      <c r="K15" s="14">
        <v>-1</v>
      </c>
      <c r="L15" s="199" t="s">
        <v>17</v>
      </c>
      <c r="M15" s="200"/>
      <c r="N15" s="201" t="s">
        <v>18</v>
      </c>
      <c r="O15" s="15">
        <v>2</v>
      </c>
      <c r="P15" s="201" t="s">
        <v>19</v>
      </c>
      <c r="Q15" s="14">
        <v>3</v>
      </c>
      <c r="R15" s="226" t="s">
        <v>198</v>
      </c>
      <c r="S15" s="213"/>
    </row>
    <row r="16" spans="1:19" ht="9" customHeight="1">
      <c r="A16" s="198"/>
      <c r="B16" s="207"/>
      <c r="C16" s="198"/>
      <c r="D16" s="213"/>
      <c r="E16" s="198"/>
      <c r="F16" s="198"/>
      <c r="G16" s="198"/>
      <c r="H16" s="198"/>
      <c r="I16" s="200"/>
      <c r="J16" s="204"/>
      <c r="K16" s="48"/>
      <c r="L16" s="199"/>
      <c r="M16" s="200"/>
      <c r="N16" s="202"/>
      <c r="O16" s="49"/>
      <c r="P16" s="202"/>
      <c r="Q16" s="48"/>
      <c r="R16" s="226"/>
      <c r="S16" s="213"/>
    </row>
    <row r="17" spans="1:19" ht="18" customHeight="1">
      <c r="A17" s="21" t="s">
        <v>1083</v>
      </c>
      <c r="B17" s="21">
        <f>6.2*2</f>
        <v>12.4</v>
      </c>
      <c r="C17" s="21" t="s">
        <v>972</v>
      </c>
      <c r="D17" s="21">
        <v>19.8</v>
      </c>
      <c r="E17" s="21" t="s">
        <v>216</v>
      </c>
      <c r="F17" s="21" t="s">
        <v>216</v>
      </c>
      <c r="G17" s="21" t="s">
        <v>201</v>
      </c>
      <c r="H17" s="21" t="s">
        <v>44</v>
      </c>
      <c r="I17" s="21" t="s">
        <v>1084</v>
      </c>
      <c r="J17" s="219">
        <v>1.138</v>
      </c>
      <c r="K17" s="219"/>
      <c r="L17" s="220">
        <v>48.9</v>
      </c>
      <c r="M17" s="220"/>
      <c r="N17" s="220">
        <v>43</v>
      </c>
      <c r="O17" s="220"/>
      <c r="P17" s="207">
        <v>2103</v>
      </c>
      <c r="Q17" s="207"/>
      <c r="R17" s="21">
        <v>1900</v>
      </c>
      <c r="S17" s="41">
        <v>10.5</v>
      </c>
    </row>
    <row r="18" spans="1:19" ht="18" customHeight="1">
      <c r="A18" s="21" t="s">
        <v>1085</v>
      </c>
      <c r="B18" s="21">
        <f>12.5*2</f>
        <v>25</v>
      </c>
      <c r="C18" s="21" t="s">
        <v>535</v>
      </c>
      <c r="D18" s="21">
        <v>21.8</v>
      </c>
      <c r="E18" s="21" t="s">
        <v>36</v>
      </c>
      <c r="F18" s="21" t="s">
        <v>220</v>
      </c>
      <c r="G18" s="21" t="s">
        <v>272</v>
      </c>
      <c r="H18" s="21" t="s">
        <v>136</v>
      </c>
      <c r="I18" s="21" t="s">
        <v>1085</v>
      </c>
      <c r="J18" s="219">
        <v>0.57</v>
      </c>
      <c r="K18" s="219"/>
      <c r="L18" s="220">
        <v>48.2</v>
      </c>
      <c r="M18" s="220"/>
      <c r="N18" s="220">
        <v>84.5</v>
      </c>
      <c r="O18" s="220"/>
      <c r="P18" s="207">
        <v>4079</v>
      </c>
      <c r="Q18" s="207"/>
      <c r="R18" s="21">
        <v>3800</v>
      </c>
      <c r="S18" s="41">
        <v>27.2</v>
      </c>
    </row>
    <row r="19" spans="1:19" ht="18" customHeight="1">
      <c r="A19" s="21" t="s">
        <v>1086</v>
      </c>
      <c r="B19" s="21">
        <f>16.5*2</f>
        <v>33</v>
      </c>
      <c r="C19" s="21" t="s">
        <v>535</v>
      </c>
      <c r="D19" s="21">
        <v>21.8</v>
      </c>
      <c r="E19" s="21" t="s">
        <v>36</v>
      </c>
      <c r="F19" s="21" t="s">
        <v>220</v>
      </c>
      <c r="G19" s="21" t="s">
        <v>136</v>
      </c>
      <c r="H19" s="21" t="s">
        <v>1087</v>
      </c>
      <c r="I19" s="21" t="s">
        <v>1086</v>
      </c>
      <c r="J19" s="212">
        <v>0.76</v>
      </c>
      <c r="K19" s="212"/>
      <c r="L19" s="213">
        <v>64.2</v>
      </c>
      <c r="M19" s="213"/>
      <c r="N19" s="213">
        <v>83.8</v>
      </c>
      <c r="O19" s="213"/>
      <c r="P19" s="198">
        <v>5376</v>
      </c>
      <c r="Q19" s="198"/>
      <c r="R19" s="21">
        <v>2850</v>
      </c>
      <c r="S19" s="41">
        <v>29</v>
      </c>
    </row>
    <row r="20" spans="1:19" ht="18" customHeight="1">
      <c r="A20" s="21" t="s">
        <v>1088</v>
      </c>
      <c r="B20" s="21">
        <f>18*2</f>
        <v>36</v>
      </c>
      <c r="C20" s="21" t="s">
        <v>535</v>
      </c>
      <c r="D20" s="21">
        <v>21.8</v>
      </c>
      <c r="E20" s="21" t="s">
        <v>36</v>
      </c>
      <c r="F20" s="21" t="s">
        <v>220</v>
      </c>
      <c r="G20" s="21" t="s">
        <v>526</v>
      </c>
      <c r="H20" s="21" t="s">
        <v>1089</v>
      </c>
      <c r="I20" s="21" t="s">
        <v>1088</v>
      </c>
      <c r="J20" s="212">
        <v>0.91</v>
      </c>
      <c r="K20" s="212"/>
      <c r="L20" s="213">
        <v>76.1</v>
      </c>
      <c r="M20" s="213"/>
      <c r="N20" s="213">
        <v>83.4</v>
      </c>
      <c r="O20" s="213"/>
      <c r="P20" s="198">
        <v>6353</v>
      </c>
      <c r="Q20" s="198"/>
      <c r="R20" s="21">
        <v>2400</v>
      </c>
      <c r="S20" s="41">
        <v>31.2</v>
      </c>
    </row>
    <row r="21" spans="1:19" ht="18" customHeight="1">
      <c r="A21" s="21" t="s">
        <v>1090</v>
      </c>
      <c r="B21" s="21">
        <f>15.6*2</f>
        <v>31.2</v>
      </c>
      <c r="C21" s="21" t="s">
        <v>1091</v>
      </c>
      <c r="D21" s="21">
        <v>22</v>
      </c>
      <c r="E21" s="21" t="s">
        <v>44</v>
      </c>
      <c r="F21" s="21" t="s">
        <v>44</v>
      </c>
      <c r="G21" s="21" t="s">
        <v>1092</v>
      </c>
      <c r="H21" s="21" t="s">
        <v>151</v>
      </c>
      <c r="I21" s="21" t="s">
        <v>1090</v>
      </c>
      <c r="J21" s="212">
        <v>0.94</v>
      </c>
      <c r="K21" s="212"/>
      <c r="L21" s="213">
        <v>72</v>
      </c>
      <c r="M21" s="213"/>
      <c r="N21" s="213">
        <v>76</v>
      </c>
      <c r="O21" s="213"/>
      <c r="P21" s="198">
        <v>5742</v>
      </c>
      <c r="Q21" s="198"/>
      <c r="R21" s="21">
        <v>2200</v>
      </c>
      <c r="S21" s="41">
        <v>28.5</v>
      </c>
    </row>
    <row r="22" spans="1:19" ht="18" customHeight="1">
      <c r="A22" s="21" t="s">
        <v>1093</v>
      </c>
      <c r="B22" s="21">
        <f>16.8*2</f>
        <v>33.6</v>
      </c>
      <c r="C22" s="21" t="s">
        <v>1094</v>
      </c>
      <c r="D22" s="21">
        <v>22.3</v>
      </c>
      <c r="E22" s="21" t="s">
        <v>36</v>
      </c>
      <c r="F22" s="21" t="s">
        <v>220</v>
      </c>
      <c r="G22" s="21" t="s">
        <v>136</v>
      </c>
      <c r="H22" s="21" t="s">
        <v>1087</v>
      </c>
      <c r="I22" s="21" t="s">
        <v>1093</v>
      </c>
      <c r="J22" s="214">
        <v>0.78</v>
      </c>
      <c r="K22" s="215"/>
      <c r="L22" s="305">
        <v>65.4</v>
      </c>
      <c r="M22" s="306"/>
      <c r="N22" s="305">
        <v>83.7</v>
      </c>
      <c r="O22" s="306"/>
      <c r="P22" s="307">
        <v>5474</v>
      </c>
      <c r="Q22" s="308"/>
      <c r="R22" s="57">
        <v>2800</v>
      </c>
      <c r="S22" s="41">
        <v>29.3</v>
      </c>
    </row>
    <row r="23" spans="1:19" ht="18" customHeight="1">
      <c r="A23" s="21" t="s">
        <v>1095</v>
      </c>
      <c r="B23" s="21">
        <f>18.5*2</f>
        <v>37</v>
      </c>
      <c r="C23" s="21" t="s">
        <v>1096</v>
      </c>
      <c r="D23" s="21">
        <v>22.3</v>
      </c>
      <c r="E23" s="21" t="s">
        <v>36</v>
      </c>
      <c r="F23" s="21" t="s">
        <v>220</v>
      </c>
      <c r="G23" s="21" t="s">
        <v>526</v>
      </c>
      <c r="H23" s="21" t="s">
        <v>1089</v>
      </c>
      <c r="I23" s="21" t="s">
        <v>1095</v>
      </c>
      <c r="J23" s="214">
        <v>0.92</v>
      </c>
      <c r="K23" s="215"/>
      <c r="L23" s="305">
        <v>77.3</v>
      </c>
      <c r="M23" s="306"/>
      <c r="N23" s="305">
        <v>83.6</v>
      </c>
      <c r="O23" s="306"/>
      <c r="P23" s="307">
        <v>6462</v>
      </c>
      <c r="Q23" s="308"/>
      <c r="R23" s="57">
        <v>2400</v>
      </c>
      <c r="S23" s="41">
        <v>31.5</v>
      </c>
    </row>
    <row r="24" spans="1:19" ht="18" customHeight="1">
      <c r="A24" s="21" t="s">
        <v>1097</v>
      </c>
      <c r="B24" s="21">
        <f>24*2</f>
        <v>48</v>
      </c>
      <c r="C24" s="21" t="s">
        <v>1098</v>
      </c>
      <c r="D24" s="21">
        <v>26.6</v>
      </c>
      <c r="E24" s="21" t="s">
        <v>1099</v>
      </c>
      <c r="F24" s="21" t="s">
        <v>1100</v>
      </c>
      <c r="G24" s="21" t="s">
        <v>448</v>
      </c>
      <c r="H24" s="21" t="s">
        <v>55</v>
      </c>
      <c r="I24" s="21" t="s">
        <v>1097</v>
      </c>
      <c r="J24" s="214">
        <v>0.45</v>
      </c>
      <c r="K24" s="215"/>
      <c r="L24" s="305">
        <v>59.8</v>
      </c>
      <c r="M24" s="306"/>
      <c r="N24" s="305">
        <v>132.8</v>
      </c>
      <c r="O24" s="306"/>
      <c r="P24" s="307">
        <v>7946</v>
      </c>
      <c r="Q24" s="308"/>
      <c r="R24" s="21">
        <v>4800</v>
      </c>
      <c r="S24" s="41">
        <v>42.2</v>
      </c>
    </row>
    <row r="25" spans="1:19" ht="18" customHeight="1">
      <c r="A25" s="21" t="s">
        <v>1101</v>
      </c>
      <c r="B25" s="21">
        <f>15.6*2</f>
        <v>31.2</v>
      </c>
      <c r="C25" s="21" t="s">
        <v>1102</v>
      </c>
      <c r="D25" s="21">
        <v>22</v>
      </c>
      <c r="E25" s="21" t="s">
        <v>44</v>
      </c>
      <c r="F25" s="21" t="s">
        <v>44</v>
      </c>
      <c r="G25" s="21" t="s">
        <v>994</v>
      </c>
      <c r="H25" s="21" t="s">
        <v>1103</v>
      </c>
      <c r="I25" s="21" t="s">
        <v>1104</v>
      </c>
      <c r="J25" s="214">
        <v>0.958</v>
      </c>
      <c r="K25" s="215"/>
      <c r="L25" s="305">
        <v>70.6</v>
      </c>
      <c r="M25" s="306"/>
      <c r="N25" s="305">
        <v>73.6</v>
      </c>
      <c r="O25" s="306"/>
      <c r="P25" s="307">
        <v>7640</v>
      </c>
      <c r="Q25" s="308"/>
      <c r="R25" s="57">
        <v>2500</v>
      </c>
      <c r="S25" s="41">
        <v>28</v>
      </c>
    </row>
    <row r="26" spans="1:19" ht="18" customHeight="1">
      <c r="A26" s="21" t="s">
        <v>1105</v>
      </c>
      <c r="B26" s="21">
        <f>36.5</f>
        <v>36.5</v>
      </c>
      <c r="C26" s="21" t="s">
        <v>999</v>
      </c>
      <c r="D26" s="21">
        <v>22</v>
      </c>
      <c r="E26" s="21" t="s">
        <v>1106</v>
      </c>
      <c r="F26" s="21" t="s">
        <v>1107</v>
      </c>
      <c r="G26" s="21" t="s">
        <v>529</v>
      </c>
      <c r="H26" s="21" t="s">
        <v>151</v>
      </c>
      <c r="I26" s="21" t="s">
        <v>1105</v>
      </c>
      <c r="J26" s="214">
        <v>0.35</v>
      </c>
      <c r="K26" s="215"/>
      <c r="L26" s="305">
        <v>67.5</v>
      </c>
      <c r="M26" s="306"/>
      <c r="N26" s="305">
        <v>132.8</v>
      </c>
      <c r="O26" s="306"/>
      <c r="P26" s="307">
        <v>7946</v>
      </c>
      <c r="Q26" s="308"/>
      <c r="R26" s="21">
        <v>6180</v>
      </c>
      <c r="S26" s="41">
        <v>64.3</v>
      </c>
    </row>
    <row r="27" spans="1:19" ht="18" customHeight="1">
      <c r="A27" s="21" t="s">
        <v>1108</v>
      </c>
      <c r="B27" s="21">
        <f>22.2*2</f>
        <v>44.4</v>
      </c>
      <c r="C27" s="21" t="s">
        <v>1109</v>
      </c>
      <c r="D27" s="21">
        <v>25.6</v>
      </c>
      <c r="E27" s="21" t="s">
        <v>1110</v>
      </c>
      <c r="F27" s="21" t="s">
        <v>1110</v>
      </c>
      <c r="G27" s="21" t="s">
        <v>1111</v>
      </c>
      <c r="H27" s="21" t="s">
        <v>794</v>
      </c>
      <c r="I27" s="21" t="s">
        <v>1108</v>
      </c>
      <c r="J27" s="214">
        <v>0.815</v>
      </c>
      <c r="K27" s="215"/>
      <c r="L27" s="305">
        <v>79</v>
      </c>
      <c r="M27" s="306"/>
      <c r="N27" s="305">
        <v>97</v>
      </c>
      <c r="O27" s="306"/>
      <c r="P27" s="307">
        <v>7660</v>
      </c>
      <c r="Q27" s="308"/>
      <c r="R27" s="53">
        <v>2750</v>
      </c>
      <c r="S27" s="52">
        <v>41</v>
      </c>
    </row>
    <row r="28" spans="1:19" ht="18" customHeight="1">
      <c r="A28" s="21" t="s">
        <v>1112</v>
      </c>
      <c r="B28" s="21">
        <v>45</v>
      </c>
      <c r="C28" s="21" t="s">
        <v>1113</v>
      </c>
      <c r="D28" s="21">
        <v>26.4</v>
      </c>
      <c r="E28" s="21" t="s">
        <v>1110</v>
      </c>
      <c r="F28" s="21" t="s">
        <v>1110</v>
      </c>
      <c r="G28" s="21" t="s">
        <v>1111</v>
      </c>
      <c r="H28" s="21" t="s">
        <v>794</v>
      </c>
      <c r="I28" s="21" t="s">
        <v>1112</v>
      </c>
      <c r="J28" s="214">
        <v>0.815</v>
      </c>
      <c r="K28" s="215"/>
      <c r="L28" s="305">
        <v>80.1</v>
      </c>
      <c r="M28" s="306"/>
      <c r="N28" s="305">
        <v>97</v>
      </c>
      <c r="O28" s="306"/>
      <c r="P28" s="307">
        <v>7780</v>
      </c>
      <c r="Q28" s="308"/>
      <c r="R28" s="53">
        <v>2700</v>
      </c>
      <c r="S28" s="52">
        <v>40</v>
      </c>
    </row>
    <row r="29" spans="1:19" ht="18" customHeight="1">
      <c r="A29" s="21" t="s">
        <v>1114</v>
      </c>
      <c r="B29" s="21">
        <f>21.8*2</f>
        <v>43.6</v>
      </c>
      <c r="C29" s="21" t="s">
        <v>1115</v>
      </c>
      <c r="D29" s="21">
        <v>25.6</v>
      </c>
      <c r="E29" s="21" t="s">
        <v>1116</v>
      </c>
      <c r="F29" s="21" t="s">
        <v>1116</v>
      </c>
      <c r="G29" s="21" t="s">
        <v>221</v>
      </c>
      <c r="H29" s="21" t="s">
        <v>116</v>
      </c>
      <c r="I29" s="21" t="s">
        <v>1114</v>
      </c>
      <c r="J29" s="212">
        <v>0.65</v>
      </c>
      <c r="K29" s="212"/>
      <c r="L29" s="213">
        <v>70.1</v>
      </c>
      <c r="M29" s="213"/>
      <c r="N29" s="213">
        <v>108.4</v>
      </c>
      <c r="O29" s="213"/>
      <c r="P29" s="198">
        <v>7595</v>
      </c>
      <c r="Q29" s="198"/>
      <c r="R29" s="21">
        <v>3300</v>
      </c>
      <c r="S29" s="41">
        <v>38</v>
      </c>
    </row>
    <row r="30" spans="1:19" ht="18" customHeight="1">
      <c r="A30" s="21" t="s">
        <v>1117</v>
      </c>
      <c r="B30" s="21">
        <v>44</v>
      </c>
      <c r="C30" s="21" t="s">
        <v>1115</v>
      </c>
      <c r="D30" s="21">
        <v>25.6</v>
      </c>
      <c r="E30" s="21" t="s">
        <v>1116</v>
      </c>
      <c r="F30" s="21" t="s">
        <v>1116</v>
      </c>
      <c r="G30" s="21" t="s">
        <v>221</v>
      </c>
      <c r="H30" s="21" t="s">
        <v>282</v>
      </c>
      <c r="I30" s="21" t="s">
        <v>1117</v>
      </c>
      <c r="J30" s="212">
        <v>0.65</v>
      </c>
      <c r="K30" s="212"/>
      <c r="L30" s="213">
        <v>70.1</v>
      </c>
      <c r="M30" s="213"/>
      <c r="N30" s="213">
        <v>108.4</v>
      </c>
      <c r="O30" s="213"/>
      <c r="P30" s="198">
        <v>7595</v>
      </c>
      <c r="Q30" s="198"/>
      <c r="R30" s="21">
        <v>3300</v>
      </c>
      <c r="S30" s="41">
        <v>38.5</v>
      </c>
    </row>
    <row r="31" spans="1:19" ht="18" customHeight="1">
      <c r="A31" s="21" t="s">
        <v>1118</v>
      </c>
      <c r="B31" s="21">
        <f>27*2</f>
        <v>54</v>
      </c>
      <c r="C31" s="21" t="s">
        <v>1115</v>
      </c>
      <c r="D31" s="21">
        <v>25.6</v>
      </c>
      <c r="E31" s="21" t="s">
        <v>1116</v>
      </c>
      <c r="F31" s="21" t="s">
        <v>1116</v>
      </c>
      <c r="G31" s="21" t="s">
        <v>116</v>
      </c>
      <c r="H31" s="21" t="s">
        <v>1119</v>
      </c>
      <c r="I31" s="21" t="s">
        <v>1118</v>
      </c>
      <c r="J31" s="212">
        <v>0.81</v>
      </c>
      <c r="K31" s="212"/>
      <c r="L31" s="213">
        <v>90.9</v>
      </c>
      <c r="M31" s="213"/>
      <c r="N31" s="213">
        <v>112</v>
      </c>
      <c r="O31" s="213"/>
      <c r="P31" s="198">
        <v>10100</v>
      </c>
      <c r="Q31" s="198"/>
      <c r="R31" s="21">
        <v>2600</v>
      </c>
      <c r="S31" s="41">
        <v>48</v>
      </c>
    </row>
    <row r="32" spans="1:19" ht="18" customHeight="1">
      <c r="A32" s="21" t="s">
        <v>1120</v>
      </c>
      <c r="B32" s="21">
        <f>27.5*2</f>
        <v>55</v>
      </c>
      <c r="C32" s="21" t="s">
        <v>1115</v>
      </c>
      <c r="D32" s="21">
        <v>25.6</v>
      </c>
      <c r="E32" s="21" t="s">
        <v>1116</v>
      </c>
      <c r="F32" s="21" t="s">
        <v>1116</v>
      </c>
      <c r="G32" s="21" t="s">
        <v>282</v>
      </c>
      <c r="H32" s="21" t="s">
        <v>40</v>
      </c>
      <c r="I32" s="21" t="s">
        <v>1120</v>
      </c>
      <c r="J32" s="212">
        <v>0.9</v>
      </c>
      <c r="K32" s="212"/>
      <c r="L32" s="213">
        <v>92.2</v>
      </c>
      <c r="M32" s="213"/>
      <c r="N32" s="213">
        <v>112</v>
      </c>
      <c r="O32" s="213"/>
      <c r="P32" s="198">
        <v>10320</v>
      </c>
      <c r="Q32" s="198"/>
      <c r="R32" s="21">
        <v>2550</v>
      </c>
      <c r="S32" s="41">
        <v>50</v>
      </c>
    </row>
    <row r="33" spans="1:19" ht="18" customHeight="1">
      <c r="A33" s="21" t="s">
        <v>1121</v>
      </c>
      <c r="B33" s="21">
        <f>28.2*2</f>
        <v>56.4</v>
      </c>
      <c r="C33" s="21" t="s">
        <v>1122</v>
      </c>
      <c r="D33" s="21">
        <v>26.2</v>
      </c>
      <c r="E33" s="21" t="s">
        <v>1116</v>
      </c>
      <c r="F33" s="21" t="s">
        <v>1116</v>
      </c>
      <c r="G33" s="21" t="s">
        <v>282</v>
      </c>
      <c r="H33" s="21" t="s">
        <v>40</v>
      </c>
      <c r="I33" s="21" t="s">
        <v>1121</v>
      </c>
      <c r="J33" s="212">
        <v>0.85</v>
      </c>
      <c r="K33" s="212"/>
      <c r="L33" s="213">
        <v>93.5</v>
      </c>
      <c r="M33" s="213"/>
      <c r="N33" s="213">
        <v>112</v>
      </c>
      <c r="O33" s="213"/>
      <c r="P33" s="198">
        <v>10470</v>
      </c>
      <c r="Q33" s="198"/>
      <c r="R33" s="21">
        <v>2500</v>
      </c>
      <c r="S33" s="41">
        <v>51</v>
      </c>
    </row>
    <row r="34" spans="1:19" ht="18" customHeight="1">
      <c r="A34" s="21" t="s">
        <v>1123</v>
      </c>
      <c r="B34" s="21">
        <f>31.5*2</f>
        <v>63</v>
      </c>
      <c r="C34" s="21" t="s">
        <v>1124</v>
      </c>
      <c r="D34" s="21">
        <v>29.1</v>
      </c>
      <c r="E34" s="21" t="s">
        <v>532</v>
      </c>
      <c r="F34" s="21" t="s">
        <v>532</v>
      </c>
      <c r="G34" s="21" t="s">
        <v>37</v>
      </c>
      <c r="H34" s="21" t="s">
        <v>549</v>
      </c>
      <c r="I34" s="21" t="s">
        <v>1123</v>
      </c>
      <c r="J34" s="212">
        <v>0.7</v>
      </c>
      <c r="K34" s="212"/>
      <c r="L34" s="213">
        <v>91.9</v>
      </c>
      <c r="M34" s="213"/>
      <c r="N34" s="213">
        <v>130.7</v>
      </c>
      <c r="O34" s="213"/>
      <c r="P34" s="198">
        <v>12012</v>
      </c>
      <c r="Q34" s="198"/>
      <c r="R34" s="21">
        <v>3100</v>
      </c>
      <c r="S34" s="41">
        <v>56.2</v>
      </c>
    </row>
    <row r="35" spans="1:19" ht="18" customHeight="1">
      <c r="A35" s="21" t="s">
        <v>1125</v>
      </c>
      <c r="B35" s="21">
        <f>32.5*2</f>
        <v>65</v>
      </c>
      <c r="C35" s="21" t="s">
        <v>1124</v>
      </c>
      <c r="D35" s="21">
        <v>29.1</v>
      </c>
      <c r="E35" s="21" t="s">
        <v>532</v>
      </c>
      <c r="F35" s="21" t="s">
        <v>532</v>
      </c>
      <c r="G35" s="21" t="s">
        <v>282</v>
      </c>
      <c r="H35" s="21" t="s">
        <v>1119</v>
      </c>
      <c r="I35" s="21" t="s">
        <v>1125</v>
      </c>
      <c r="J35" s="212">
        <v>0.73</v>
      </c>
      <c r="K35" s="212"/>
      <c r="L35" s="213">
        <v>95.9</v>
      </c>
      <c r="M35" s="213"/>
      <c r="N35" s="213">
        <v>130.6</v>
      </c>
      <c r="O35" s="213"/>
      <c r="P35" s="198">
        <v>12529</v>
      </c>
      <c r="Q35" s="198"/>
      <c r="R35" s="21">
        <v>3000</v>
      </c>
      <c r="S35" s="41">
        <v>59</v>
      </c>
    </row>
    <row r="36" spans="1:19" ht="18" customHeight="1">
      <c r="A36" s="21" t="s">
        <v>1126</v>
      </c>
      <c r="B36" s="21">
        <f>41*2</f>
        <v>82</v>
      </c>
      <c r="C36" s="21" t="s">
        <v>1127</v>
      </c>
      <c r="D36" s="21">
        <v>28.8</v>
      </c>
      <c r="E36" s="21" t="s">
        <v>131</v>
      </c>
      <c r="F36" s="21" t="s">
        <v>131</v>
      </c>
      <c r="G36" s="21" t="s">
        <v>282</v>
      </c>
      <c r="H36" s="21" t="s">
        <v>70</v>
      </c>
      <c r="I36" s="21" t="s">
        <v>1126</v>
      </c>
      <c r="J36" s="212">
        <v>0.66</v>
      </c>
      <c r="K36" s="212"/>
      <c r="L36" s="213">
        <v>98</v>
      </c>
      <c r="M36" s="213"/>
      <c r="N36" s="213">
        <v>149</v>
      </c>
      <c r="O36" s="213"/>
      <c r="P36" s="198">
        <v>14600</v>
      </c>
      <c r="Q36" s="198"/>
      <c r="R36" s="21">
        <v>3250</v>
      </c>
      <c r="S36" s="41">
        <v>73</v>
      </c>
    </row>
    <row r="37" spans="1:19" s="28" customFormat="1" ht="18" customHeight="1">
      <c r="A37" s="51" t="s">
        <v>1128</v>
      </c>
      <c r="B37" s="51">
        <f>45*2</f>
        <v>90</v>
      </c>
      <c r="C37" s="51"/>
      <c r="D37" s="51"/>
      <c r="E37" s="51"/>
      <c r="F37" s="51"/>
      <c r="G37" s="51"/>
      <c r="H37" s="51"/>
      <c r="I37" s="51"/>
      <c r="J37" s="54"/>
      <c r="K37" s="54"/>
      <c r="L37" s="55"/>
      <c r="M37" s="55"/>
      <c r="N37" s="55"/>
      <c r="O37" s="55"/>
      <c r="P37" s="51"/>
      <c r="Q37" s="51"/>
      <c r="R37" s="51"/>
      <c r="S37" s="55"/>
    </row>
    <row r="38" spans="1:19" ht="18" customHeight="1">
      <c r="A38" s="21" t="s">
        <v>1129</v>
      </c>
      <c r="B38" s="21">
        <f>41.5*2</f>
        <v>83</v>
      </c>
      <c r="C38" s="21" t="s">
        <v>1130</v>
      </c>
      <c r="D38" s="21">
        <v>29.8</v>
      </c>
      <c r="E38" s="21" t="s">
        <v>1012</v>
      </c>
      <c r="F38" s="21" t="s">
        <v>1012</v>
      </c>
      <c r="G38" s="21" t="s">
        <v>282</v>
      </c>
      <c r="H38" s="21" t="s">
        <v>70</v>
      </c>
      <c r="I38" s="21" t="s">
        <v>1129</v>
      </c>
      <c r="J38" s="212">
        <v>0.67</v>
      </c>
      <c r="K38" s="212"/>
      <c r="L38" s="213">
        <v>99</v>
      </c>
      <c r="M38" s="213"/>
      <c r="N38" s="213">
        <v>147.5</v>
      </c>
      <c r="O38" s="213"/>
      <c r="P38" s="198">
        <v>14620</v>
      </c>
      <c r="Q38" s="198"/>
      <c r="R38" s="21">
        <v>3200</v>
      </c>
      <c r="S38" s="41">
        <v>73.6</v>
      </c>
    </row>
    <row r="39" spans="1:19" ht="18" customHeight="1">
      <c r="A39" s="21" t="s">
        <v>1131</v>
      </c>
      <c r="B39" s="21">
        <f>44*2</f>
        <v>88</v>
      </c>
      <c r="C39" s="21" t="s">
        <v>185</v>
      </c>
      <c r="D39" s="21">
        <v>31.5</v>
      </c>
      <c r="E39" s="21" t="s">
        <v>427</v>
      </c>
      <c r="F39" s="21" t="s">
        <v>496</v>
      </c>
      <c r="G39" s="21" t="s">
        <v>116</v>
      </c>
      <c r="H39" s="21" t="s">
        <v>102</v>
      </c>
      <c r="I39" s="21" t="s">
        <v>1131</v>
      </c>
      <c r="J39" s="212">
        <v>0.58</v>
      </c>
      <c r="K39" s="212"/>
      <c r="L39" s="213">
        <v>96</v>
      </c>
      <c r="M39" s="213"/>
      <c r="N39" s="213">
        <v>163</v>
      </c>
      <c r="O39" s="213"/>
      <c r="P39" s="198">
        <v>15660</v>
      </c>
      <c r="Q39" s="198"/>
      <c r="R39" s="21">
        <v>3700</v>
      </c>
      <c r="S39" s="41">
        <v>82</v>
      </c>
    </row>
    <row r="40" spans="1:19" ht="18" customHeight="1">
      <c r="A40" s="21" t="s">
        <v>1132</v>
      </c>
      <c r="B40" s="21">
        <f>46*2</f>
        <v>92</v>
      </c>
      <c r="C40" s="21" t="s">
        <v>185</v>
      </c>
      <c r="D40" s="21">
        <v>31.5</v>
      </c>
      <c r="E40" s="21" t="s">
        <v>427</v>
      </c>
      <c r="F40" s="21" t="s">
        <v>496</v>
      </c>
      <c r="G40" s="21" t="s">
        <v>127</v>
      </c>
      <c r="H40" s="21" t="s">
        <v>40</v>
      </c>
      <c r="I40" s="21" t="s">
        <v>1132</v>
      </c>
      <c r="J40" s="212">
        <v>0.583</v>
      </c>
      <c r="K40" s="212"/>
      <c r="L40" s="213">
        <v>99.7</v>
      </c>
      <c r="M40" s="213"/>
      <c r="N40" s="213">
        <v>168</v>
      </c>
      <c r="O40" s="213"/>
      <c r="P40" s="198">
        <v>16617</v>
      </c>
      <c r="Q40" s="198"/>
      <c r="R40" s="21">
        <v>3700</v>
      </c>
      <c r="S40" s="41">
        <v>85</v>
      </c>
    </row>
    <row r="41" spans="1:19" ht="18" customHeight="1">
      <c r="A41" s="21" t="s">
        <v>1133</v>
      </c>
      <c r="B41" s="21">
        <f>48.8*2</f>
        <v>97.6</v>
      </c>
      <c r="C41" s="21" t="s">
        <v>185</v>
      </c>
      <c r="D41" s="21">
        <v>31.5</v>
      </c>
      <c r="E41" s="21" t="s">
        <v>1134</v>
      </c>
      <c r="F41" s="21" t="s">
        <v>200</v>
      </c>
      <c r="G41" s="21" t="s">
        <v>282</v>
      </c>
      <c r="H41" s="21" t="s">
        <v>40</v>
      </c>
      <c r="I41" s="21" t="s">
        <v>1133</v>
      </c>
      <c r="J41" s="212">
        <v>0.53</v>
      </c>
      <c r="K41" s="212"/>
      <c r="L41" s="213">
        <v>98.5</v>
      </c>
      <c r="M41" s="213"/>
      <c r="N41" s="213">
        <v>184</v>
      </c>
      <c r="O41" s="213"/>
      <c r="P41" s="198">
        <v>18142</v>
      </c>
      <c r="Q41" s="198"/>
      <c r="R41" s="21">
        <v>4000</v>
      </c>
      <c r="S41" s="41">
        <v>90</v>
      </c>
    </row>
    <row r="42" spans="1:19" ht="18" customHeight="1">
      <c r="A42" s="21" t="s">
        <v>1135</v>
      </c>
      <c r="B42" s="21">
        <f>49*2</f>
        <v>98</v>
      </c>
      <c r="C42" s="21" t="s">
        <v>1136</v>
      </c>
      <c r="D42" s="21">
        <v>32.5</v>
      </c>
      <c r="E42" s="21" t="s">
        <v>496</v>
      </c>
      <c r="F42" s="21" t="s">
        <v>496</v>
      </c>
      <c r="G42" s="21" t="s">
        <v>791</v>
      </c>
      <c r="H42" s="21" t="s">
        <v>70</v>
      </c>
      <c r="I42" s="21" t="s">
        <v>1137</v>
      </c>
      <c r="J42" s="212">
        <v>0.59</v>
      </c>
      <c r="K42" s="212"/>
      <c r="L42" s="213">
        <v>103.1</v>
      </c>
      <c r="M42" s="213"/>
      <c r="N42" s="213">
        <v>173.4</v>
      </c>
      <c r="O42" s="213"/>
      <c r="P42" s="198">
        <v>17883</v>
      </c>
      <c r="Q42" s="198"/>
      <c r="R42" s="21">
        <v>3650</v>
      </c>
      <c r="S42" s="41">
        <v>85.5</v>
      </c>
    </row>
    <row r="43" spans="1:19" s="28" customFormat="1" ht="18" customHeight="1">
      <c r="A43" s="51" t="s">
        <v>1138</v>
      </c>
      <c r="B43" s="51">
        <f>61.5*2</f>
        <v>123</v>
      </c>
      <c r="C43" s="51"/>
      <c r="D43" s="51"/>
      <c r="E43" s="51"/>
      <c r="F43" s="51"/>
      <c r="G43" s="51"/>
      <c r="H43" s="51"/>
      <c r="I43" s="51"/>
      <c r="J43" s="54"/>
      <c r="K43" s="54"/>
      <c r="L43" s="55"/>
      <c r="M43" s="55"/>
      <c r="N43" s="55"/>
      <c r="O43" s="55"/>
      <c r="P43" s="51"/>
      <c r="Q43" s="51"/>
      <c r="R43" s="51"/>
      <c r="S43" s="55"/>
    </row>
    <row r="44" spans="1:19" ht="18" customHeight="1">
      <c r="A44" s="21" t="s">
        <v>1139</v>
      </c>
      <c r="B44" s="21">
        <f>55*2</f>
        <v>110</v>
      </c>
      <c r="C44" s="21" t="s">
        <v>1140</v>
      </c>
      <c r="D44" s="21">
        <v>31.5</v>
      </c>
      <c r="E44" s="21" t="s">
        <v>1134</v>
      </c>
      <c r="F44" s="21" t="s">
        <v>200</v>
      </c>
      <c r="G44" s="21" t="s">
        <v>791</v>
      </c>
      <c r="H44" s="21" t="s">
        <v>82</v>
      </c>
      <c r="I44" s="21" t="s">
        <v>1139</v>
      </c>
      <c r="J44" s="212">
        <v>0.547</v>
      </c>
      <c r="K44" s="212"/>
      <c r="L44" s="213">
        <v>104</v>
      </c>
      <c r="M44" s="213"/>
      <c r="N44" s="213">
        <v>191</v>
      </c>
      <c r="O44" s="213"/>
      <c r="P44" s="198">
        <v>20044</v>
      </c>
      <c r="Q44" s="198"/>
      <c r="R44" s="21">
        <v>4000</v>
      </c>
      <c r="S44" s="41">
        <v>100</v>
      </c>
    </row>
    <row r="45" spans="1:19" ht="18" customHeight="1">
      <c r="A45" s="21" t="s">
        <v>1141</v>
      </c>
      <c r="B45" s="21">
        <f>54.5*2</f>
        <v>109</v>
      </c>
      <c r="C45" s="21" t="s">
        <v>731</v>
      </c>
      <c r="D45" s="21">
        <v>32.5</v>
      </c>
      <c r="E45" s="21" t="s">
        <v>1134</v>
      </c>
      <c r="F45" s="21" t="s">
        <v>200</v>
      </c>
      <c r="G45" s="21" t="s">
        <v>791</v>
      </c>
      <c r="H45" s="21" t="s">
        <v>82</v>
      </c>
      <c r="I45" s="21" t="s">
        <v>1141</v>
      </c>
      <c r="J45" s="212">
        <v>0.547</v>
      </c>
      <c r="K45" s="212"/>
      <c r="L45" s="213">
        <v>104</v>
      </c>
      <c r="M45" s="213"/>
      <c r="N45" s="213">
        <v>191</v>
      </c>
      <c r="O45" s="213"/>
      <c r="P45" s="198">
        <v>20044</v>
      </c>
      <c r="Q45" s="198"/>
      <c r="R45" s="21">
        <v>4000</v>
      </c>
      <c r="S45" s="41">
        <v>100</v>
      </c>
    </row>
    <row r="46" spans="1:19" ht="18" customHeight="1">
      <c r="A46" s="21" t="s">
        <v>1142</v>
      </c>
      <c r="B46" s="21">
        <v>112</v>
      </c>
      <c r="C46" s="21" t="s">
        <v>1143</v>
      </c>
      <c r="D46" s="21">
        <v>34</v>
      </c>
      <c r="E46" s="21" t="s">
        <v>1134</v>
      </c>
      <c r="F46" s="21" t="s">
        <v>200</v>
      </c>
      <c r="G46" s="21" t="s">
        <v>130</v>
      </c>
      <c r="H46" s="21" t="s">
        <v>82</v>
      </c>
      <c r="I46" s="21" t="s">
        <v>1142</v>
      </c>
      <c r="J46" s="212">
        <v>0.574</v>
      </c>
      <c r="K46" s="212"/>
      <c r="L46" s="213">
        <v>107.5</v>
      </c>
      <c r="M46" s="213"/>
      <c r="N46" s="213">
        <v>187.5</v>
      </c>
      <c r="O46" s="213"/>
      <c r="P46" s="198">
        <v>20150</v>
      </c>
      <c r="Q46" s="198"/>
      <c r="R46" s="21">
        <v>4000</v>
      </c>
      <c r="S46" s="41">
        <v>102</v>
      </c>
    </row>
    <row r="47" spans="1:19" ht="18" customHeight="1">
      <c r="A47" s="21" t="s">
        <v>1144</v>
      </c>
      <c r="B47" s="21">
        <f>59*2</f>
        <v>118</v>
      </c>
      <c r="C47" s="21" t="s">
        <v>1143</v>
      </c>
      <c r="D47" s="21">
        <v>34</v>
      </c>
      <c r="E47" s="21" t="s">
        <v>1134</v>
      </c>
      <c r="F47" s="21" t="s">
        <v>200</v>
      </c>
      <c r="G47" s="21" t="s">
        <v>469</v>
      </c>
      <c r="H47" s="21" t="s">
        <v>1145</v>
      </c>
      <c r="I47" s="21" t="s">
        <v>1144</v>
      </c>
      <c r="J47" s="212">
        <v>0.547</v>
      </c>
      <c r="K47" s="212"/>
      <c r="L47" s="213">
        <v>104</v>
      </c>
      <c r="M47" s="213"/>
      <c r="N47" s="213">
        <v>191</v>
      </c>
      <c r="O47" s="213"/>
      <c r="P47" s="198">
        <v>20044</v>
      </c>
      <c r="Q47" s="198"/>
      <c r="R47" s="21">
        <v>4000</v>
      </c>
      <c r="S47" s="41">
        <v>100</v>
      </c>
    </row>
    <row r="48" spans="1:19" ht="18" customHeight="1">
      <c r="A48" s="21" t="s">
        <v>1146</v>
      </c>
      <c r="B48" s="21">
        <f>66.5*2</f>
        <v>133</v>
      </c>
      <c r="C48" s="21" t="s">
        <v>1147</v>
      </c>
      <c r="D48" s="21">
        <v>36.1</v>
      </c>
      <c r="E48" s="21" t="s">
        <v>1148</v>
      </c>
      <c r="F48" s="21" t="s">
        <v>1149</v>
      </c>
      <c r="G48" s="21" t="s">
        <v>1150</v>
      </c>
      <c r="H48" s="21" t="s">
        <v>810</v>
      </c>
      <c r="I48" s="21" t="s">
        <v>1146</v>
      </c>
      <c r="J48" s="212">
        <v>0.53</v>
      </c>
      <c r="K48" s="212"/>
      <c r="L48" s="213">
        <v>114</v>
      </c>
      <c r="M48" s="213"/>
      <c r="N48" s="213">
        <v>213</v>
      </c>
      <c r="O48" s="213"/>
      <c r="P48" s="198">
        <v>24200</v>
      </c>
      <c r="Q48" s="198"/>
      <c r="R48" s="21">
        <v>4100</v>
      </c>
      <c r="S48" s="41">
        <v>115.5</v>
      </c>
    </row>
    <row r="49" spans="1:19" ht="18" customHeight="1">
      <c r="A49" s="21" t="s">
        <v>1151</v>
      </c>
      <c r="B49" s="21">
        <f>146*2</f>
        <v>292</v>
      </c>
      <c r="C49" s="21" t="s">
        <v>1152</v>
      </c>
      <c r="D49" s="21">
        <v>43.6</v>
      </c>
      <c r="E49" s="21" t="s">
        <v>407</v>
      </c>
      <c r="F49" s="21" t="s">
        <v>407</v>
      </c>
      <c r="G49" s="21" t="s">
        <v>881</v>
      </c>
      <c r="H49" s="21" t="s">
        <v>1153</v>
      </c>
      <c r="I49" s="21" t="s">
        <v>1151</v>
      </c>
      <c r="J49" s="212">
        <v>0.378</v>
      </c>
      <c r="K49" s="212"/>
      <c r="L49" s="213">
        <v>139</v>
      </c>
      <c r="M49" s="213"/>
      <c r="N49" s="213">
        <v>368</v>
      </c>
      <c r="O49" s="213"/>
      <c r="P49" s="198">
        <v>51500</v>
      </c>
      <c r="Q49" s="198"/>
      <c r="R49" s="21">
        <v>5400</v>
      </c>
      <c r="S49" s="41">
        <v>257</v>
      </c>
    </row>
    <row r="50" spans="1:19" ht="18" customHeight="1">
      <c r="A50" s="21" t="s">
        <v>1154</v>
      </c>
      <c r="B50" s="21">
        <f>350*2</f>
        <v>700</v>
      </c>
      <c r="C50" s="21" t="s">
        <v>1155</v>
      </c>
      <c r="D50" s="21">
        <v>68.5</v>
      </c>
      <c r="E50" s="21" t="s">
        <v>351</v>
      </c>
      <c r="F50" s="21" t="s">
        <v>351</v>
      </c>
      <c r="G50" s="21" t="s">
        <v>818</v>
      </c>
      <c r="H50" s="21" t="s">
        <v>1156</v>
      </c>
      <c r="I50" s="21" t="s">
        <v>1154</v>
      </c>
      <c r="J50" s="212">
        <v>0.346</v>
      </c>
      <c r="K50" s="212"/>
      <c r="L50" s="213">
        <v>216</v>
      </c>
      <c r="M50" s="213"/>
      <c r="N50" s="213">
        <v>624</v>
      </c>
      <c r="O50" s="213"/>
      <c r="P50" s="198">
        <v>135000</v>
      </c>
      <c r="Q50" s="198"/>
      <c r="R50" s="21">
        <v>6000</v>
      </c>
      <c r="S50" s="41">
        <v>616</v>
      </c>
    </row>
    <row r="51" spans="1:19" ht="18" customHeight="1">
      <c r="A51" s="21" t="s">
        <v>1157</v>
      </c>
      <c r="B51" s="21">
        <v>1045</v>
      </c>
      <c r="C51" s="21" t="s">
        <v>1158</v>
      </c>
      <c r="D51" s="21">
        <v>93.3</v>
      </c>
      <c r="E51" s="21" t="s">
        <v>351</v>
      </c>
      <c r="F51" s="21" t="s">
        <v>351</v>
      </c>
      <c r="G51" s="21" t="s">
        <v>818</v>
      </c>
      <c r="H51" s="21" t="s">
        <v>1159</v>
      </c>
      <c r="I51" s="21" t="s">
        <v>1157</v>
      </c>
      <c r="J51" s="212">
        <v>0.332</v>
      </c>
      <c r="K51" s="212"/>
      <c r="L51" s="213">
        <v>250</v>
      </c>
      <c r="M51" s="213"/>
      <c r="N51" s="213">
        <v>753</v>
      </c>
      <c r="O51" s="213"/>
      <c r="P51" s="198">
        <v>188000</v>
      </c>
      <c r="Q51" s="198"/>
      <c r="R51" s="21">
        <v>6300</v>
      </c>
      <c r="S51" s="41">
        <v>920</v>
      </c>
    </row>
    <row r="52" spans="10:17" ht="18" customHeight="1">
      <c r="J52" s="221"/>
      <c r="K52" s="221"/>
      <c r="L52" s="222"/>
      <c r="M52" s="222"/>
      <c r="N52" s="223"/>
      <c r="O52" s="223"/>
      <c r="P52" s="223"/>
      <c r="Q52" s="223"/>
    </row>
    <row r="53" spans="10:17" ht="18" customHeight="1">
      <c r="J53" s="221"/>
      <c r="K53" s="221"/>
      <c r="L53" s="222"/>
      <c r="M53" s="222"/>
      <c r="N53" s="223"/>
      <c r="O53" s="223"/>
      <c r="P53" s="223"/>
      <c r="Q53" s="223"/>
    </row>
    <row r="54" spans="10:17" ht="18" customHeight="1">
      <c r="J54" s="221"/>
      <c r="K54" s="221"/>
      <c r="L54" s="222"/>
      <c r="M54" s="222"/>
      <c r="N54" s="223"/>
      <c r="O54" s="223"/>
      <c r="P54" s="223"/>
      <c r="Q54" s="223"/>
    </row>
    <row r="55" spans="10:17" ht="18" customHeight="1">
      <c r="J55" s="221"/>
      <c r="K55" s="221"/>
      <c r="L55" s="222"/>
      <c r="M55" s="222"/>
      <c r="N55" s="222"/>
      <c r="O55" s="222"/>
      <c r="P55" s="223"/>
      <c r="Q55" s="223"/>
    </row>
    <row r="56" spans="10:17" ht="18" customHeight="1">
      <c r="J56" s="221"/>
      <c r="K56" s="221"/>
      <c r="L56" s="222"/>
      <c r="M56" s="222"/>
      <c r="N56" s="222"/>
      <c r="O56" s="222"/>
      <c r="P56" s="223"/>
      <c r="Q56" s="223"/>
    </row>
    <row r="57" spans="10:17" ht="18" customHeight="1">
      <c r="J57" s="221"/>
      <c r="K57" s="221"/>
      <c r="L57" s="222"/>
      <c r="M57" s="222"/>
      <c r="N57" s="222"/>
      <c r="O57" s="222"/>
      <c r="P57" s="223"/>
      <c r="Q57" s="223"/>
    </row>
    <row r="58" spans="10:17" ht="18" customHeight="1">
      <c r="J58" s="221"/>
      <c r="K58" s="221"/>
      <c r="L58" s="222"/>
      <c r="M58" s="222"/>
      <c r="N58" s="222"/>
      <c r="O58" s="222"/>
      <c r="P58" s="223"/>
      <c r="Q58" s="223"/>
    </row>
    <row r="59" spans="10:17" ht="18" customHeight="1">
      <c r="J59" s="221"/>
      <c r="K59" s="221"/>
      <c r="L59" s="222"/>
      <c r="M59" s="222"/>
      <c r="N59" s="222"/>
      <c r="O59" s="222"/>
      <c r="P59" s="223"/>
      <c r="Q59" s="223"/>
    </row>
    <row r="60" spans="10:17" ht="18" customHeight="1">
      <c r="J60" s="221"/>
      <c r="K60" s="221"/>
      <c r="L60" s="222"/>
      <c r="M60" s="222"/>
      <c r="N60" s="222"/>
      <c r="O60" s="222"/>
      <c r="P60" s="223"/>
      <c r="Q60" s="223"/>
    </row>
  </sheetData>
  <sheetProtection/>
  <mergeCells count="185">
    <mergeCell ref="E15:E16"/>
    <mergeCell ref="F15:F16"/>
    <mergeCell ref="G15:G16"/>
    <mergeCell ref="H15:H16"/>
    <mergeCell ref="J18:K18"/>
    <mergeCell ref="L18:M18"/>
    <mergeCell ref="N18:O18"/>
    <mergeCell ref="P18:Q18"/>
    <mergeCell ref="C14:H14"/>
    <mergeCell ref="J14:Q14"/>
    <mergeCell ref="J17:K17"/>
    <mergeCell ref="L17:M17"/>
    <mergeCell ref="N17:O17"/>
    <mergeCell ref="P17:Q17"/>
    <mergeCell ref="J20:K20"/>
    <mergeCell ref="L20:M20"/>
    <mergeCell ref="N20:O20"/>
    <mergeCell ref="P20:Q20"/>
    <mergeCell ref="J19:K19"/>
    <mergeCell ref="L19:M19"/>
    <mergeCell ref="N19:O19"/>
    <mergeCell ref="P19:Q19"/>
    <mergeCell ref="J22:K22"/>
    <mergeCell ref="L22:M22"/>
    <mergeCell ref="N22:O22"/>
    <mergeCell ref="P22:Q22"/>
    <mergeCell ref="J21:K21"/>
    <mergeCell ref="L21:M21"/>
    <mergeCell ref="N21:O21"/>
    <mergeCell ref="P21:Q21"/>
    <mergeCell ref="J24:K24"/>
    <mergeCell ref="L24:M24"/>
    <mergeCell ref="N24:O24"/>
    <mergeCell ref="P24:Q24"/>
    <mergeCell ref="J23:K23"/>
    <mergeCell ref="L23:M23"/>
    <mergeCell ref="N23:O23"/>
    <mergeCell ref="P23:Q23"/>
    <mergeCell ref="J26:K26"/>
    <mergeCell ref="L26:M26"/>
    <mergeCell ref="N26:O26"/>
    <mergeCell ref="P26:Q26"/>
    <mergeCell ref="J25:K25"/>
    <mergeCell ref="L25:M25"/>
    <mergeCell ref="N25:O25"/>
    <mergeCell ref="P25:Q25"/>
    <mergeCell ref="J28:K28"/>
    <mergeCell ref="L28:M28"/>
    <mergeCell ref="N28:O28"/>
    <mergeCell ref="P28:Q28"/>
    <mergeCell ref="J27:K27"/>
    <mergeCell ref="L27:M27"/>
    <mergeCell ref="N27:O27"/>
    <mergeCell ref="P27:Q27"/>
    <mergeCell ref="J30:K30"/>
    <mergeCell ref="L30:M30"/>
    <mergeCell ref="N30:O30"/>
    <mergeCell ref="P30:Q30"/>
    <mergeCell ref="J29:K29"/>
    <mergeCell ref="L29:M29"/>
    <mergeCell ref="N29:O29"/>
    <mergeCell ref="P29:Q29"/>
    <mergeCell ref="J32:K32"/>
    <mergeCell ref="L32:M32"/>
    <mergeCell ref="N32:O32"/>
    <mergeCell ref="P32:Q32"/>
    <mergeCell ref="J31:K31"/>
    <mergeCell ref="L31:M31"/>
    <mergeCell ref="N31:O31"/>
    <mergeCell ref="P31:Q31"/>
    <mergeCell ref="J34:K34"/>
    <mergeCell ref="L34:M34"/>
    <mergeCell ref="N34:O34"/>
    <mergeCell ref="P34:Q34"/>
    <mergeCell ref="J33:K33"/>
    <mergeCell ref="L33:M33"/>
    <mergeCell ref="N33:O33"/>
    <mergeCell ref="P33:Q33"/>
    <mergeCell ref="J36:K36"/>
    <mergeCell ref="L36:M36"/>
    <mergeCell ref="N36:O36"/>
    <mergeCell ref="P36:Q36"/>
    <mergeCell ref="J35:K35"/>
    <mergeCell ref="L35:M35"/>
    <mergeCell ref="N35:O35"/>
    <mergeCell ref="P35:Q35"/>
    <mergeCell ref="J39:K39"/>
    <mergeCell ref="L39:M39"/>
    <mergeCell ref="N39:O39"/>
    <mergeCell ref="P39:Q39"/>
    <mergeCell ref="J38:K38"/>
    <mergeCell ref="L38:M38"/>
    <mergeCell ref="N38:O38"/>
    <mergeCell ref="P38:Q38"/>
    <mergeCell ref="J41:K41"/>
    <mergeCell ref="L41:M41"/>
    <mergeCell ref="N41:O41"/>
    <mergeCell ref="P41:Q41"/>
    <mergeCell ref="J40:K40"/>
    <mergeCell ref="L40:M40"/>
    <mergeCell ref="N40:O40"/>
    <mergeCell ref="P40:Q40"/>
    <mergeCell ref="J44:K44"/>
    <mergeCell ref="L44:M44"/>
    <mergeCell ref="N44:O44"/>
    <mergeCell ref="P44:Q44"/>
    <mergeCell ref="J42:K42"/>
    <mergeCell ref="L42:M42"/>
    <mergeCell ref="N42:O42"/>
    <mergeCell ref="P42:Q42"/>
    <mergeCell ref="J46:K46"/>
    <mergeCell ref="L46:M46"/>
    <mergeCell ref="N46:O46"/>
    <mergeCell ref="P46:Q46"/>
    <mergeCell ref="J45:K45"/>
    <mergeCell ref="L45:M45"/>
    <mergeCell ref="N45:O45"/>
    <mergeCell ref="P45:Q45"/>
    <mergeCell ref="J48:K48"/>
    <mergeCell ref="L48:M48"/>
    <mergeCell ref="N48:O48"/>
    <mergeCell ref="P48:Q48"/>
    <mergeCell ref="J47:K47"/>
    <mergeCell ref="L47:M47"/>
    <mergeCell ref="N47:O47"/>
    <mergeCell ref="P47:Q47"/>
    <mergeCell ref="J50:K50"/>
    <mergeCell ref="L50:M50"/>
    <mergeCell ref="N50:O50"/>
    <mergeCell ref="P50:Q50"/>
    <mergeCell ref="J49:K49"/>
    <mergeCell ref="L49:M49"/>
    <mergeCell ref="N49:O49"/>
    <mergeCell ref="P49:Q49"/>
    <mergeCell ref="J52:K52"/>
    <mergeCell ref="L52:M52"/>
    <mergeCell ref="N52:O52"/>
    <mergeCell ref="P52:Q52"/>
    <mergeCell ref="J51:K51"/>
    <mergeCell ref="L51:M51"/>
    <mergeCell ref="N51:O51"/>
    <mergeCell ref="P51:Q51"/>
    <mergeCell ref="J54:K54"/>
    <mergeCell ref="L54:M54"/>
    <mergeCell ref="N54:O54"/>
    <mergeCell ref="P54:Q54"/>
    <mergeCell ref="J53:K53"/>
    <mergeCell ref="L53:M53"/>
    <mergeCell ref="N53:O53"/>
    <mergeCell ref="P53:Q53"/>
    <mergeCell ref="N56:O56"/>
    <mergeCell ref="P56:Q56"/>
    <mergeCell ref="J55:K55"/>
    <mergeCell ref="L55:M55"/>
    <mergeCell ref="N55:O55"/>
    <mergeCell ref="P55:Q55"/>
    <mergeCell ref="N58:O58"/>
    <mergeCell ref="P58:Q58"/>
    <mergeCell ref="J57:K57"/>
    <mergeCell ref="L57:M57"/>
    <mergeCell ref="N57:O57"/>
    <mergeCell ref="P57:Q57"/>
    <mergeCell ref="N60:O60"/>
    <mergeCell ref="P60:Q60"/>
    <mergeCell ref="J59:K59"/>
    <mergeCell ref="L59:M59"/>
    <mergeCell ref="N59:O59"/>
    <mergeCell ref="P59:Q59"/>
    <mergeCell ref="A14:A16"/>
    <mergeCell ref="B14:B16"/>
    <mergeCell ref="C15:C16"/>
    <mergeCell ref="D15:D16"/>
    <mergeCell ref="J60:K60"/>
    <mergeCell ref="L60:M60"/>
    <mergeCell ref="J58:K58"/>
    <mergeCell ref="L58:M58"/>
    <mergeCell ref="J56:K56"/>
    <mergeCell ref="L56:M56"/>
    <mergeCell ref="R15:R16"/>
    <mergeCell ref="S14:S16"/>
    <mergeCell ref="L15:M16"/>
    <mergeCell ref="I14:I16"/>
    <mergeCell ref="J15:J16"/>
    <mergeCell ref="N15:N16"/>
    <mergeCell ref="P15:P16"/>
  </mergeCells>
  <printOptions/>
  <pageMargins left="0.75" right="0.75" top="1" bottom="1" header="0.5" footer="0.5"/>
  <pageSetup horizontalDpi="600" verticalDpi="600" orientation="portrait" paperSize="9"/>
  <legacyDrawing r:id="rId2"/>
  <oleObjects>
    <oleObject progId="AutoCAD.Drawing.16" shapeId="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6:S44"/>
  <sheetViews>
    <sheetView zoomScalePageLayoutView="0" workbookViewId="0" topLeftCell="A7">
      <selection activeCell="B25" sqref="B25"/>
    </sheetView>
  </sheetViews>
  <sheetFormatPr defaultColWidth="9.00390625" defaultRowHeight="18" customHeight="1"/>
  <cols>
    <col min="1" max="2" width="11.875" style="20" customWidth="1"/>
    <col min="3" max="3" width="11.50390625" style="20" customWidth="1"/>
    <col min="4" max="4" width="11.50390625" style="42" customWidth="1"/>
    <col min="5" max="8" width="11.50390625" style="20" customWidth="1"/>
    <col min="9" max="9" width="10.125" style="20" customWidth="1"/>
    <col min="10" max="10" width="7.00390625" style="43" customWidth="1"/>
    <col min="11" max="11" width="2.625" style="20" customWidth="1"/>
    <col min="12" max="12" width="5.25390625" style="20" customWidth="1"/>
    <col min="13" max="13" width="4.625" style="20" customWidth="1"/>
    <col min="14" max="14" width="6.375" style="20" customWidth="1"/>
    <col min="15" max="15" width="2.75390625" style="20" customWidth="1"/>
    <col min="16" max="16" width="6.375" style="20" customWidth="1"/>
    <col min="17" max="17" width="3.75390625" style="20" customWidth="1"/>
    <col min="18" max="18" width="8.875" style="20" customWidth="1"/>
    <col min="19" max="19" width="9.00390625" style="44" customWidth="1"/>
    <col min="20" max="16384" width="9.00390625" style="20" customWidth="1"/>
  </cols>
  <sheetData>
    <row r="16" spans="1:19" ht="18" customHeight="1">
      <c r="A16" s="198" t="s">
        <v>4</v>
      </c>
      <c r="B16" s="205" t="s">
        <v>6</v>
      </c>
      <c r="C16" s="198" t="s">
        <v>7</v>
      </c>
      <c r="D16" s="198"/>
      <c r="E16" s="198"/>
      <c r="F16" s="198"/>
      <c r="G16" s="198"/>
      <c r="H16" s="198"/>
      <c r="I16" s="198" t="s">
        <v>4</v>
      </c>
      <c r="J16" s="216" t="s">
        <v>8</v>
      </c>
      <c r="K16" s="217"/>
      <c r="L16" s="218"/>
      <c r="M16" s="218"/>
      <c r="N16" s="218"/>
      <c r="O16" s="218"/>
      <c r="P16" s="218"/>
      <c r="Q16" s="199"/>
      <c r="R16" s="19" t="s">
        <v>243</v>
      </c>
      <c r="S16" s="213" t="s">
        <v>9</v>
      </c>
    </row>
    <row r="17" spans="1:19" ht="9" customHeight="1">
      <c r="A17" s="198"/>
      <c r="B17" s="206"/>
      <c r="C17" s="198" t="s">
        <v>10</v>
      </c>
      <c r="D17" s="208" t="s">
        <v>192</v>
      </c>
      <c r="E17" s="198" t="s">
        <v>12</v>
      </c>
      <c r="F17" s="198" t="s">
        <v>13</v>
      </c>
      <c r="G17" s="198" t="s">
        <v>14</v>
      </c>
      <c r="H17" s="198" t="s">
        <v>15</v>
      </c>
      <c r="I17" s="200"/>
      <c r="J17" s="203" t="s">
        <v>244</v>
      </c>
      <c r="K17" s="14">
        <v>-1</v>
      </c>
      <c r="L17" s="199" t="s">
        <v>17</v>
      </c>
      <c r="M17" s="200"/>
      <c r="N17" s="201" t="s">
        <v>18</v>
      </c>
      <c r="O17" s="15">
        <v>2</v>
      </c>
      <c r="P17" s="201" t="s">
        <v>19</v>
      </c>
      <c r="Q17" s="14">
        <v>3</v>
      </c>
      <c r="R17" s="194" t="s">
        <v>198</v>
      </c>
      <c r="S17" s="213"/>
    </row>
    <row r="18" spans="1:19" ht="9" customHeight="1">
      <c r="A18" s="198"/>
      <c r="B18" s="207"/>
      <c r="C18" s="198"/>
      <c r="D18" s="208"/>
      <c r="E18" s="198"/>
      <c r="F18" s="198"/>
      <c r="G18" s="198"/>
      <c r="H18" s="198"/>
      <c r="I18" s="200"/>
      <c r="J18" s="204"/>
      <c r="K18" s="48"/>
      <c r="L18" s="199"/>
      <c r="M18" s="200"/>
      <c r="N18" s="202"/>
      <c r="O18" s="49"/>
      <c r="P18" s="202"/>
      <c r="Q18" s="48"/>
      <c r="R18" s="194"/>
      <c r="S18" s="213"/>
    </row>
    <row r="19" spans="1:19" ht="18" customHeight="1">
      <c r="A19" s="21" t="s">
        <v>1160</v>
      </c>
      <c r="B19" s="21"/>
      <c r="C19" s="21" t="s">
        <v>1161</v>
      </c>
      <c r="D19" s="21" t="s">
        <v>1162</v>
      </c>
      <c r="E19" s="21" t="s">
        <v>1163</v>
      </c>
      <c r="F19" s="21" t="s">
        <v>1164</v>
      </c>
      <c r="G19" s="21" t="s">
        <v>1165</v>
      </c>
      <c r="H19" s="21" t="s">
        <v>1166</v>
      </c>
      <c r="I19" s="21" t="s">
        <v>1160</v>
      </c>
      <c r="J19" s="219">
        <v>0.52</v>
      </c>
      <c r="K19" s="219"/>
      <c r="L19" s="198">
        <v>26.8</v>
      </c>
      <c r="M19" s="198"/>
      <c r="N19" s="220">
        <v>51.2</v>
      </c>
      <c r="O19" s="220"/>
      <c r="P19" s="220">
        <v>1370</v>
      </c>
      <c r="Q19" s="220"/>
      <c r="R19" s="21">
        <v>4100</v>
      </c>
      <c r="S19" s="41">
        <v>8</v>
      </c>
    </row>
    <row r="20" spans="1:19" ht="18" customHeight="1">
      <c r="A20" s="21" t="s">
        <v>1167</v>
      </c>
      <c r="B20" s="21"/>
      <c r="C20" s="21" t="s">
        <v>965</v>
      </c>
      <c r="D20" s="21" t="s">
        <v>1168</v>
      </c>
      <c r="E20" s="21" t="s">
        <v>1169</v>
      </c>
      <c r="F20" s="21" t="s">
        <v>67</v>
      </c>
      <c r="G20" s="21" t="s">
        <v>1170</v>
      </c>
      <c r="H20" s="21" t="s">
        <v>1166</v>
      </c>
      <c r="I20" s="21" t="s">
        <v>1167</v>
      </c>
      <c r="J20" s="212">
        <v>0.544</v>
      </c>
      <c r="K20" s="212"/>
      <c r="L20" s="198">
        <v>30.26</v>
      </c>
      <c r="M20" s="198"/>
      <c r="N20" s="213">
        <v>55.65</v>
      </c>
      <c r="O20" s="213"/>
      <c r="P20" s="213">
        <v>1684</v>
      </c>
      <c r="Q20" s="213"/>
      <c r="R20" s="21">
        <v>3880</v>
      </c>
      <c r="S20" s="41">
        <v>9.8</v>
      </c>
    </row>
    <row r="21" spans="1:19" ht="18" customHeight="1">
      <c r="A21" s="21" t="s">
        <v>1171</v>
      </c>
      <c r="B21" s="21">
        <f>17.5*2</f>
        <v>35</v>
      </c>
      <c r="C21" s="21" t="s">
        <v>350</v>
      </c>
      <c r="D21" s="21" t="s">
        <v>235</v>
      </c>
      <c r="E21" s="21" t="s">
        <v>1172</v>
      </c>
      <c r="F21" s="21" t="s">
        <v>1173</v>
      </c>
      <c r="G21" s="21" t="s">
        <v>481</v>
      </c>
      <c r="H21" s="21" t="s">
        <v>382</v>
      </c>
      <c r="I21" s="21" t="s">
        <v>1171</v>
      </c>
      <c r="J21" s="212">
        <v>0.426</v>
      </c>
      <c r="K21" s="212"/>
      <c r="L21" s="198">
        <v>49.9</v>
      </c>
      <c r="M21" s="198"/>
      <c r="N21" s="213">
        <v>117</v>
      </c>
      <c r="O21" s="213"/>
      <c r="P21" s="213">
        <v>5842</v>
      </c>
      <c r="Q21" s="213"/>
      <c r="R21" s="21">
        <v>5350</v>
      </c>
      <c r="S21" s="41">
        <v>27</v>
      </c>
    </row>
    <row r="22" spans="1:19" ht="18" customHeight="1">
      <c r="A22" s="21" t="s">
        <v>1174</v>
      </c>
      <c r="B22" s="21"/>
      <c r="C22" s="21" t="s">
        <v>1175</v>
      </c>
      <c r="D22" s="21" t="s">
        <v>1176</v>
      </c>
      <c r="E22" s="21" t="s">
        <v>1172</v>
      </c>
      <c r="F22" s="21" t="s">
        <v>1177</v>
      </c>
      <c r="G22" s="21" t="s">
        <v>1099</v>
      </c>
      <c r="H22" s="21" t="s">
        <v>1178</v>
      </c>
      <c r="I22" s="21" t="s">
        <v>1174</v>
      </c>
      <c r="J22" s="212">
        <v>0.39</v>
      </c>
      <c r="K22" s="212"/>
      <c r="L22" s="198">
        <v>50.2</v>
      </c>
      <c r="M22" s="198"/>
      <c r="N22" s="213">
        <v>127.5</v>
      </c>
      <c r="O22" s="213"/>
      <c r="P22" s="213">
        <v>6396</v>
      </c>
      <c r="Q22" s="213"/>
      <c r="R22" s="21">
        <v>5400</v>
      </c>
      <c r="S22" s="41">
        <v>26</v>
      </c>
    </row>
    <row r="23" spans="1:19" ht="18" customHeight="1">
      <c r="A23" s="21" t="s">
        <v>1179</v>
      </c>
      <c r="B23" s="21"/>
      <c r="C23" s="21" t="s">
        <v>1180</v>
      </c>
      <c r="D23" s="21" t="s">
        <v>1181</v>
      </c>
      <c r="E23" s="21" t="s">
        <v>1182</v>
      </c>
      <c r="F23" s="21" t="s">
        <v>1183</v>
      </c>
      <c r="G23" s="21" t="s">
        <v>1184</v>
      </c>
      <c r="H23" s="21" t="s">
        <v>211</v>
      </c>
      <c r="I23" s="21" t="s">
        <v>1179</v>
      </c>
      <c r="J23" s="212">
        <v>0.29</v>
      </c>
      <c r="K23" s="212"/>
      <c r="L23" s="198">
        <v>42.6</v>
      </c>
      <c r="M23" s="198"/>
      <c r="N23" s="213">
        <v>145.1</v>
      </c>
      <c r="O23" s="213"/>
      <c r="P23" s="213">
        <v>6178</v>
      </c>
      <c r="Q23" s="213"/>
      <c r="R23" s="21">
        <v>7300</v>
      </c>
      <c r="S23" s="41">
        <v>24</v>
      </c>
    </row>
    <row r="24" spans="1:19" ht="18" customHeight="1">
      <c r="A24" s="21" t="s">
        <v>1185</v>
      </c>
      <c r="B24" s="21">
        <f>22.5*2</f>
        <v>45</v>
      </c>
      <c r="C24" s="21" t="s">
        <v>1180</v>
      </c>
      <c r="D24" s="21" t="s">
        <v>1186</v>
      </c>
      <c r="E24" s="21" t="s">
        <v>1182</v>
      </c>
      <c r="F24" s="21" t="s">
        <v>1183</v>
      </c>
      <c r="G24" s="21" t="s">
        <v>1184</v>
      </c>
      <c r="H24" s="21" t="s">
        <v>1187</v>
      </c>
      <c r="I24" s="21" t="s">
        <v>1185</v>
      </c>
      <c r="J24" s="212">
        <v>0.35</v>
      </c>
      <c r="K24" s="212"/>
      <c r="L24" s="198">
        <v>51.4</v>
      </c>
      <c r="M24" s="198"/>
      <c r="N24" s="208">
        <v>147.4</v>
      </c>
      <c r="O24" s="208"/>
      <c r="P24" s="213">
        <v>7576</v>
      </c>
      <c r="Q24" s="213"/>
      <c r="R24" s="21">
        <v>6000</v>
      </c>
      <c r="S24" s="41">
        <v>30</v>
      </c>
    </row>
    <row r="25" spans="1:19" ht="18" customHeight="1">
      <c r="A25" s="21" t="s">
        <v>1188</v>
      </c>
      <c r="B25" s="21">
        <f>26*2</f>
        <v>52</v>
      </c>
      <c r="C25" s="21" t="s">
        <v>1180</v>
      </c>
      <c r="D25" s="21" t="s">
        <v>1189</v>
      </c>
      <c r="E25" s="21" t="s">
        <v>1182</v>
      </c>
      <c r="F25" s="21" t="s">
        <v>1183</v>
      </c>
      <c r="G25" s="21" t="s">
        <v>1184</v>
      </c>
      <c r="H25" s="21" t="s">
        <v>1190</v>
      </c>
      <c r="I25" s="21" t="s">
        <v>1188</v>
      </c>
      <c r="J25" s="212">
        <v>0.42</v>
      </c>
      <c r="K25" s="212"/>
      <c r="L25" s="213">
        <v>61.9</v>
      </c>
      <c r="M25" s="213"/>
      <c r="N25" s="208">
        <v>147.4</v>
      </c>
      <c r="O25" s="208"/>
      <c r="P25" s="213">
        <v>9124</v>
      </c>
      <c r="Q25" s="213"/>
      <c r="R25" s="21">
        <v>5200</v>
      </c>
      <c r="S25" s="41">
        <v>36</v>
      </c>
    </row>
    <row r="26" spans="1:19" ht="18" customHeight="1">
      <c r="A26" s="21" t="s">
        <v>1191</v>
      </c>
      <c r="B26" s="21"/>
      <c r="C26" s="21" t="s">
        <v>1192</v>
      </c>
      <c r="D26" s="21" t="s">
        <v>61</v>
      </c>
      <c r="E26" s="21" t="s">
        <v>1193</v>
      </c>
      <c r="F26" s="21" t="s">
        <v>1180</v>
      </c>
      <c r="G26" s="21" t="s">
        <v>1194</v>
      </c>
      <c r="H26" s="21" t="s">
        <v>838</v>
      </c>
      <c r="I26" s="21" t="s">
        <v>1191</v>
      </c>
      <c r="J26" s="212">
        <v>0.33</v>
      </c>
      <c r="K26" s="212"/>
      <c r="L26" s="213">
        <v>67.3</v>
      </c>
      <c r="M26" s="213"/>
      <c r="N26" s="208">
        <v>205</v>
      </c>
      <c r="O26" s="208"/>
      <c r="P26" s="213">
        <v>13797</v>
      </c>
      <c r="Q26" s="213"/>
      <c r="R26" s="21">
        <v>6400</v>
      </c>
      <c r="S26" s="41">
        <v>53</v>
      </c>
    </row>
    <row r="27" spans="1:19" ht="18" customHeight="1">
      <c r="A27" s="21" t="s">
        <v>1195</v>
      </c>
      <c r="B27" s="21">
        <f>41*2</f>
        <v>82</v>
      </c>
      <c r="C27" s="21" t="s">
        <v>1192</v>
      </c>
      <c r="D27" s="21" t="s">
        <v>1184</v>
      </c>
      <c r="E27" s="21" t="s">
        <v>1193</v>
      </c>
      <c r="F27" s="21" t="s">
        <v>1180</v>
      </c>
      <c r="G27" s="21" t="s">
        <v>1194</v>
      </c>
      <c r="H27" s="21" t="s">
        <v>60</v>
      </c>
      <c r="I27" s="21" t="s">
        <v>1195</v>
      </c>
      <c r="J27" s="212">
        <v>0.34</v>
      </c>
      <c r="K27" s="212"/>
      <c r="L27" s="213">
        <v>71.3</v>
      </c>
      <c r="M27" s="213"/>
      <c r="N27" s="208">
        <v>205</v>
      </c>
      <c r="O27" s="208"/>
      <c r="P27" s="213">
        <v>14617</v>
      </c>
      <c r="Q27" s="213"/>
      <c r="R27" s="21">
        <v>6000</v>
      </c>
      <c r="S27" s="41">
        <v>56</v>
      </c>
    </row>
    <row r="28" spans="1:19" ht="18" customHeight="1">
      <c r="A28" s="21" t="s">
        <v>1196</v>
      </c>
      <c r="B28" s="21"/>
      <c r="C28" s="21" t="s">
        <v>1192</v>
      </c>
      <c r="D28" s="21" t="s">
        <v>1087</v>
      </c>
      <c r="E28" s="21" t="s">
        <v>1193</v>
      </c>
      <c r="F28" s="21" t="s">
        <v>1180</v>
      </c>
      <c r="G28" s="21" t="s">
        <v>1194</v>
      </c>
      <c r="H28" s="21" t="s">
        <v>381</v>
      </c>
      <c r="I28" s="21" t="s">
        <v>1196</v>
      </c>
      <c r="J28" s="212">
        <v>0.358</v>
      </c>
      <c r="K28" s="212"/>
      <c r="L28" s="213">
        <v>73.3</v>
      </c>
      <c r="M28" s="213"/>
      <c r="N28" s="208">
        <v>205</v>
      </c>
      <c r="O28" s="208"/>
      <c r="P28" s="213">
        <v>15027</v>
      </c>
      <c r="Q28" s="213"/>
      <c r="R28" s="21">
        <v>5900</v>
      </c>
      <c r="S28" s="41">
        <v>58</v>
      </c>
    </row>
    <row r="29" spans="4:19" s="22" customFormat="1" ht="18" customHeight="1">
      <c r="D29" s="46"/>
      <c r="J29" s="209"/>
      <c r="K29" s="209"/>
      <c r="L29" s="210"/>
      <c r="M29" s="210"/>
      <c r="N29" s="211"/>
      <c r="O29" s="211"/>
      <c r="P29" s="210"/>
      <c r="Q29" s="210"/>
      <c r="S29" s="50"/>
    </row>
    <row r="30" spans="4:19" s="22" customFormat="1" ht="18" customHeight="1">
      <c r="D30" s="46"/>
      <c r="J30" s="209"/>
      <c r="K30" s="209"/>
      <c r="L30" s="210"/>
      <c r="M30" s="210"/>
      <c r="N30" s="211"/>
      <c r="O30" s="211"/>
      <c r="P30" s="210"/>
      <c r="Q30" s="210"/>
      <c r="S30" s="50"/>
    </row>
    <row r="31" spans="4:19" s="22" customFormat="1" ht="18" customHeight="1">
      <c r="D31" s="46"/>
      <c r="J31" s="209"/>
      <c r="K31" s="209"/>
      <c r="L31" s="210"/>
      <c r="M31" s="210"/>
      <c r="N31" s="211"/>
      <c r="O31" s="211"/>
      <c r="P31" s="210"/>
      <c r="Q31" s="210"/>
      <c r="S31" s="50"/>
    </row>
    <row r="32" spans="12:15" ht="18" customHeight="1">
      <c r="L32" s="44"/>
      <c r="M32" s="44"/>
      <c r="N32" s="42"/>
      <c r="O32" s="42"/>
    </row>
    <row r="33" spans="12:15" ht="18" customHeight="1">
      <c r="L33" s="44"/>
      <c r="M33" s="44"/>
      <c r="N33" s="42"/>
      <c r="O33" s="42"/>
    </row>
    <row r="34" spans="12:15" ht="18" customHeight="1">
      <c r="L34" s="44"/>
      <c r="M34" s="44"/>
      <c r="N34" s="42"/>
      <c r="O34" s="42"/>
    </row>
    <row r="35" spans="12:15" ht="18" customHeight="1">
      <c r="L35" s="44"/>
      <c r="M35" s="44"/>
      <c r="N35" s="42"/>
      <c r="O35" s="42"/>
    </row>
    <row r="36" spans="12:15" ht="18" customHeight="1">
      <c r="L36" s="44"/>
      <c r="M36" s="44"/>
      <c r="N36" s="42"/>
      <c r="O36" s="42"/>
    </row>
    <row r="37" spans="12:15" ht="18" customHeight="1">
      <c r="L37" s="44"/>
      <c r="M37" s="44"/>
      <c r="N37" s="42"/>
      <c r="O37" s="42"/>
    </row>
    <row r="38" spans="12:15" ht="18" customHeight="1">
      <c r="L38" s="44"/>
      <c r="M38" s="44"/>
      <c r="N38" s="42"/>
      <c r="O38" s="42"/>
    </row>
    <row r="39" spans="12:13" ht="18" customHeight="1">
      <c r="L39" s="44"/>
      <c r="M39" s="44"/>
    </row>
    <row r="40" spans="12:13" ht="18" customHeight="1">
      <c r="L40" s="44"/>
      <c r="M40" s="44"/>
    </row>
    <row r="41" spans="12:13" ht="18" customHeight="1">
      <c r="L41" s="44"/>
      <c r="M41" s="44"/>
    </row>
    <row r="42" spans="12:13" ht="18" customHeight="1">
      <c r="L42" s="44"/>
      <c r="M42" s="44"/>
    </row>
    <row r="43" spans="12:13" ht="18" customHeight="1">
      <c r="L43" s="44"/>
      <c r="M43" s="44"/>
    </row>
    <row r="44" spans="12:13" ht="18" customHeight="1">
      <c r="L44" s="44"/>
      <c r="M44" s="44"/>
    </row>
  </sheetData>
  <sheetProtection/>
  <mergeCells count="69">
    <mergeCell ref="C16:H16"/>
    <mergeCell ref="J16:Q16"/>
    <mergeCell ref="J19:K19"/>
    <mergeCell ref="L19:M19"/>
    <mergeCell ref="N19:O19"/>
    <mergeCell ref="P19:Q19"/>
    <mergeCell ref="E17:E18"/>
    <mergeCell ref="F17:F18"/>
    <mergeCell ref="G17:G18"/>
    <mergeCell ref="H17:H18"/>
    <mergeCell ref="J21:K21"/>
    <mergeCell ref="L21:M21"/>
    <mergeCell ref="N21:O21"/>
    <mergeCell ref="P21:Q21"/>
    <mergeCell ref="J20:K20"/>
    <mergeCell ref="L20:M20"/>
    <mergeCell ref="N20:O20"/>
    <mergeCell ref="P20:Q20"/>
    <mergeCell ref="J23:K23"/>
    <mergeCell ref="L23:M23"/>
    <mergeCell ref="N23:O23"/>
    <mergeCell ref="P23:Q23"/>
    <mergeCell ref="J22:K22"/>
    <mergeCell ref="L22:M22"/>
    <mergeCell ref="N22:O22"/>
    <mergeCell ref="P22:Q22"/>
    <mergeCell ref="J25:K25"/>
    <mergeCell ref="L25:M25"/>
    <mergeCell ref="N25:O25"/>
    <mergeCell ref="P25:Q25"/>
    <mergeCell ref="J24:K24"/>
    <mergeCell ref="L24:M24"/>
    <mergeCell ref="N24:O24"/>
    <mergeCell ref="P24:Q24"/>
    <mergeCell ref="N27:O27"/>
    <mergeCell ref="P27:Q27"/>
    <mergeCell ref="J26:K26"/>
    <mergeCell ref="L26:M26"/>
    <mergeCell ref="N26:O26"/>
    <mergeCell ref="P26:Q26"/>
    <mergeCell ref="N29:O29"/>
    <mergeCell ref="P29:Q29"/>
    <mergeCell ref="J28:K28"/>
    <mergeCell ref="L28:M28"/>
    <mergeCell ref="N28:O28"/>
    <mergeCell ref="P28:Q28"/>
    <mergeCell ref="N31:O31"/>
    <mergeCell ref="P31:Q31"/>
    <mergeCell ref="J30:K30"/>
    <mergeCell ref="L30:M30"/>
    <mergeCell ref="N30:O30"/>
    <mergeCell ref="P30:Q30"/>
    <mergeCell ref="A16:A18"/>
    <mergeCell ref="B16:B18"/>
    <mergeCell ref="C17:C18"/>
    <mergeCell ref="D17:D18"/>
    <mergeCell ref="J31:K31"/>
    <mergeCell ref="L31:M31"/>
    <mergeCell ref="J29:K29"/>
    <mergeCell ref="L29:M29"/>
    <mergeCell ref="J27:K27"/>
    <mergeCell ref="L27:M27"/>
    <mergeCell ref="R17:R18"/>
    <mergeCell ref="S16:S18"/>
    <mergeCell ref="L17:M18"/>
    <mergeCell ref="I16:I18"/>
    <mergeCell ref="J17:J18"/>
    <mergeCell ref="N17:N18"/>
    <mergeCell ref="P17:P1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G54"/>
  <sheetViews>
    <sheetView zoomScalePageLayoutView="0" workbookViewId="0" topLeftCell="A7">
      <selection activeCell="A7" sqref="A1:IV16384"/>
    </sheetView>
  </sheetViews>
  <sheetFormatPr defaultColWidth="9.00390625" defaultRowHeight="14.25"/>
  <cols>
    <col min="1" max="1" width="14.25390625" style="20" customWidth="1"/>
    <col min="2" max="2" width="7.875" style="37" customWidth="1"/>
    <col min="3" max="3" width="14.25390625" style="38" customWidth="1"/>
    <col min="4" max="4" width="14.25390625" style="39" customWidth="1"/>
    <col min="5" max="5" width="14.25390625" style="38" customWidth="1"/>
    <col min="6" max="6" width="14.25390625" style="39" customWidth="1"/>
    <col min="7" max="16384" width="9.00390625" style="20" customWidth="1"/>
  </cols>
  <sheetData>
    <row r="1" ht="14.25"/>
    <row r="2" ht="14.25"/>
    <row r="3" ht="14.25"/>
    <row r="4" ht="14.25"/>
    <row r="5" ht="14.25"/>
    <row r="6" ht="21" customHeight="1"/>
    <row r="7" ht="14.25"/>
    <row r="8" ht="14.25"/>
    <row r="9" ht="14.25"/>
    <row r="10" ht="14.25"/>
    <row r="11" spans="1:7" ht="14.25">
      <c r="A11" s="198" t="s">
        <v>4</v>
      </c>
      <c r="B11" s="309" t="s">
        <v>1197</v>
      </c>
      <c r="C11" s="198" t="s">
        <v>1198</v>
      </c>
      <c r="D11" s="198"/>
      <c r="E11" s="198"/>
      <c r="F11" s="198"/>
      <c r="G11" s="198" t="s">
        <v>1199</v>
      </c>
    </row>
    <row r="12" spans="1:7" ht="14.25">
      <c r="A12" s="198"/>
      <c r="B12" s="310"/>
      <c r="C12" s="198" t="s">
        <v>10</v>
      </c>
      <c r="D12" s="198"/>
      <c r="E12" s="198" t="s">
        <v>192</v>
      </c>
      <c r="F12" s="198"/>
      <c r="G12" s="198"/>
    </row>
    <row r="13" spans="1:7" ht="12" customHeight="1">
      <c r="A13" s="198" t="s">
        <v>1200</v>
      </c>
      <c r="B13" s="309">
        <f>G13/0.965</f>
        <v>0.15544041450777202</v>
      </c>
      <c r="C13" s="198" t="s">
        <v>1201</v>
      </c>
      <c r="D13" s="198"/>
      <c r="E13" s="198" t="s">
        <v>1202</v>
      </c>
      <c r="F13" s="198"/>
      <c r="G13" s="198">
        <v>0.15</v>
      </c>
    </row>
    <row r="14" spans="1:7" ht="12" customHeight="1">
      <c r="A14" s="198"/>
      <c r="B14" s="310"/>
      <c r="C14" s="198"/>
      <c r="D14" s="198"/>
      <c r="E14" s="198"/>
      <c r="F14" s="198"/>
      <c r="G14" s="198"/>
    </row>
    <row r="15" spans="1:7" ht="12" customHeight="1">
      <c r="A15" s="198" t="s">
        <v>1203</v>
      </c>
      <c r="B15" s="309">
        <f>G15/0.965</f>
        <v>0.3626943005181347</v>
      </c>
      <c r="C15" s="198" t="s">
        <v>212</v>
      </c>
      <c r="D15" s="198"/>
      <c r="E15" s="198" t="s">
        <v>765</v>
      </c>
      <c r="F15" s="198"/>
      <c r="G15" s="198">
        <v>0.35</v>
      </c>
    </row>
    <row r="16" spans="1:7" ht="12" customHeight="1">
      <c r="A16" s="198"/>
      <c r="B16" s="310"/>
      <c r="C16" s="198"/>
      <c r="D16" s="198"/>
      <c r="E16" s="198"/>
      <c r="F16" s="198"/>
      <c r="G16" s="198"/>
    </row>
    <row r="17" spans="1:7" ht="12" customHeight="1">
      <c r="A17" s="198" t="s">
        <v>1204</v>
      </c>
      <c r="B17" s="309">
        <f>G17/0.965</f>
        <v>0.42487046632124353</v>
      </c>
      <c r="C17" s="198" t="s">
        <v>777</v>
      </c>
      <c r="D17" s="198"/>
      <c r="E17" s="198" t="s">
        <v>765</v>
      </c>
      <c r="F17" s="198"/>
      <c r="G17" s="198">
        <v>0.41</v>
      </c>
    </row>
    <row r="18" spans="1:7" ht="12" customHeight="1">
      <c r="A18" s="198"/>
      <c r="B18" s="310"/>
      <c r="C18" s="198"/>
      <c r="D18" s="198"/>
      <c r="E18" s="198"/>
      <c r="F18" s="198"/>
      <c r="G18" s="198"/>
    </row>
    <row r="19" spans="1:7" ht="12" customHeight="1">
      <c r="A19" s="198" t="s">
        <v>1205</v>
      </c>
      <c r="B19" s="309">
        <f>G19/0.965</f>
        <v>0.9015544041450777</v>
      </c>
      <c r="C19" s="198" t="s">
        <v>204</v>
      </c>
      <c r="D19" s="198"/>
      <c r="E19" s="198" t="s">
        <v>1206</v>
      </c>
      <c r="F19" s="198"/>
      <c r="G19" s="198">
        <v>0.87</v>
      </c>
    </row>
    <row r="20" spans="1:7" ht="12" customHeight="1">
      <c r="A20" s="198"/>
      <c r="B20" s="310"/>
      <c r="C20" s="198"/>
      <c r="D20" s="198"/>
      <c r="E20" s="198"/>
      <c r="F20" s="198"/>
      <c r="G20" s="198"/>
    </row>
    <row r="21" spans="1:7" ht="12" customHeight="1">
      <c r="A21" s="198" t="s">
        <v>1207</v>
      </c>
      <c r="B21" s="309">
        <f>G21/0.965</f>
        <v>1.1398963730569949</v>
      </c>
      <c r="C21" s="311">
        <v>4</v>
      </c>
      <c r="D21" s="40">
        <v>0</v>
      </c>
      <c r="E21" s="198" t="s">
        <v>168</v>
      </c>
      <c r="F21" s="198"/>
      <c r="G21" s="198">
        <v>1.1</v>
      </c>
    </row>
    <row r="22" spans="1:7" ht="12" customHeight="1">
      <c r="A22" s="198"/>
      <c r="B22" s="310"/>
      <c r="C22" s="311"/>
      <c r="D22" s="40">
        <v>-0.3</v>
      </c>
      <c r="E22" s="198"/>
      <c r="F22" s="198"/>
      <c r="G22" s="198"/>
    </row>
    <row r="23" spans="1:7" ht="12" customHeight="1">
      <c r="A23" s="198" t="s">
        <v>1208</v>
      </c>
      <c r="B23" s="309">
        <f>G23/0.965</f>
        <v>2.383419689119171</v>
      </c>
      <c r="C23" s="311">
        <v>5.4</v>
      </c>
      <c r="D23" s="40">
        <v>0</v>
      </c>
      <c r="E23" s="198" t="s">
        <v>1209</v>
      </c>
      <c r="F23" s="198"/>
      <c r="G23" s="198">
        <v>2.3</v>
      </c>
    </row>
    <row r="24" spans="1:7" ht="12" customHeight="1">
      <c r="A24" s="198"/>
      <c r="B24" s="310"/>
      <c r="C24" s="311"/>
      <c r="D24" s="40">
        <v>-0.3</v>
      </c>
      <c r="E24" s="198"/>
      <c r="F24" s="198"/>
      <c r="G24" s="198"/>
    </row>
    <row r="25" spans="1:7" ht="12" customHeight="1">
      <c r="A25" s="198" t="s">
        <v>1210</v>
      </c>
      <c r="B25" s="309">
        <f>G25/0.965</f>
        <v>2.072538860103627</v>
      </c>
      <c r="C25" s="311">
        <v>6</v>
      </c>
      <c r="D25" s="40">
        <v>0.2</v>
      </c>
      <c r="E25" s="198" t="s">
        <v>673</v>
      </c>
      <c r="F25" s="198"/>
      <c r="G25" s="213">
        <v>2</v>
      </c>
    </row>
    <row r="26" spans="1:7" ht="12" customHeight="1">
      <c r="A26" s="198"/>
      <c r="B26" s="310"/>
      <c r="C26" s="311"/>
      <c r="D26" s="40">
        <v>-0.3</v>
      </c>
      <c r="E26" s="198"/>
      <c r="F26" s="198"/>
      <c r="G26" s="213"/>
    </row>
    <row r="27" spans="1:7" ht="12" customHeight="1">
      <c r="A27" s="198" t="s">
        <v>1211</v>
      </c>
      <c r="B27" s="309">
        <f>G27/0.965</f>
        <v>2.6943005181347153</v>
      </c>
      <c r="C27" s="311">
        <v>6</v>
      </c>
      <c r="D27" s="40">
        <v>0.2</v>
      </c>
      <c r="E27" s="198" t="s">
        <v>310</v>
      </c>
      <c r="F27" s="198"/>
      <c r="G27" s="198">
        <v>2.6</v>
      </c>
    </row>
    <row r="28" spans="1:7" ht="12" customHeight="1">
      <c r="A28" s="198"/>
      <c r="B28" s="310"/>
      <c r="C28" s="311"/>
      <c r="D28" s="40">
        <v>-0.3</v>
      </c>
      <c r="E28" s="198"/>
      <c r="F28" s="198"/>
      <c r="G28" s="198"/>
    </row>
    <row r="29" spans="1:7" ht="12" customHeight="1">
      <c r="A29" s="198" t="s">
        <v>1212</v>
      </c>
      <c r="B29" s="309">
        <f>G29/0.965</f>
        <v>3.419689119170984</v>
      </c>
      <c r="C29" s="311">
        <v>6</v>
      </c>
      <c r="D29" s="40">
        <v>0.2</v>
      </c>
      <c r="E29" s="198" t="s">
        <v>672</v>
      </c>
      <c r="F29" s="198"/>
      <c r="G29" s="198">
        <v>3.3</v>
      </c>
    </row>
    <row r="30" spans="1:7" ht="12" customHeight="1">
      <c r="A30" s="198"/>
      <c r="B30" s="310"/>
      <c r="C30" s="311"/>
      <c r="D30" s="40">
        <v>-0.3</v>
      </c>
      <c r="E30" s="198"/>
      <c r="F30" s="198"/>
      <c r="G30" s="198"/>
    </row>
    <row r="31" spans="1:7" ht="12" customHeight="1">
      <c r="A31" s="198" t="s">
        <v>1213</v>
      </c>
      <c r="B31" s="309">
        <f>G31/0.965</f>
        <v>4.145077720207254</v>
      </c>
      <c r="C31" s="311">
        <v>6</v>
      </c>
      <c r="D31" s="40">
        <v>0.2</v>
      </c>
      <c r="E31" s="198" t="s">
        <v>1214</v>
      </c>
      <c r="F31" s="198"/>
      <c r="G31" s="213">
        <v>4</v>
      </c>
    </row>
    <row r="32" spans="1:7" ht="12" customHeight="1">
      <c r="A32" s="198"/>
      <c r="B32" s="310"/>
      <c r="C32" s="311"/>
      <c r="D32" s="40">
        <v>-0.3</v>
      </c>
      <c r="E32" s="198"/>
      <c r="F32" s="198"/>
      <c r="G32" s="213"/>
    </row>
    <row r="33" spans="1:7" ht="12" customHeight="1">
      <c r="A33" s="198" t="s">
        <v>1215</v>
      </c>
      <c r="B33" s="309">
        <f>G33/0.965</f>
        <v>6.217616580310881</v>
      </c>
      <c r="C33" s="311">
        <v>6</v>
      </c>
      <c r="D33" s="40">
        <v>0.2</v>
      </c>
      <c r="E33" s="198" t="s">
        <v>1216</v>
      </c>
      <c r="F33" s="198"/>
      <c r="G33" s="213">
        <v>6</v>
      </c>
    </row>
    <row r="34" spans="1:7" ht="12" customHeight="1">
      <c r="A34" s="198"/>
      <c r="B34" s="310"/>
      <c r="C34" s="311"/>
      <c r="D34" s="40">
        <v>-0.3</v>
      </c>
      <c r="E34" s="198"/>
      <c r="F34" s="198"/>
      <c r="G34" s="213"/>
    </row>
    <row r="35" spans="1:7" ht="12" customHeight="1">
      <c r="A35" s="198" t="s">
        <v>1217</v>
      </c>
      <c r="B35" s="309">
        <f>G35/0.965</f>
        <v>9.533678756476684</v>
      </c>
      <c r="C35" s="311">
        <v>6</v>
      </c>
      <c r="D35" s="40">
        <v>0.2</v>
      </c>
      <c r="E35" s="198" t="s">
        <v>1218</v>
      </c>
      <c r="F35" s="198"/>
      <c r="G35" s="213">
        <v>9.2</v>
      </c>
    </row>
    <row r="36" spans="1:7" ht="12" customHeight="1">
      <c r="A36" s="198"/>
      <c r="B36" s="310"/>
      <c r="C36" s="311"/>
      <c r="D36" s="40">
        <v>-0.3</v>
      </c>
      <c r="E36" s="198"/>
      <c r="F36" s="198"/>
      <c r="G36" s="213"/>
    </row>
    <row r="37" spans="1:7" ht="12" customHeight="1">
      <c r="A37" s="198" t="s">
        <v>1219</v>
      </c>
      <c r="B37" s="309">
        <f>G37/0.965</f>
        <v>4.974093264248705</v>
      </c>
      <c r="C37" s="198" t="s">
        <v>390</v>
      </c>
      <c r="D37" s="198"/>
      <c r="E37" s="198" t="s">
        <v>310</v>
      </c>
      <c r="F37" s="198"/>
      <c r="G37" s="198">
        <v>4.8</v>
      </c>
    </row>
    <row r="38" spans="1:7" ht="12" customHeight="1">
      <c r="A38" s="198"/>
      <c r="B38" s="310"/>
      <c r="C38" s="198"/>
      <c r="D38" s="198"/>
      <c r="E38" s="198"/>
      <c r="F38" s="198"/>
      <c r="G38" s="198"/>
    </row>
    <row r="39" spans="1:7" ht="12" customHeight="1">
      <c r="A39" s="198" t="s">
        <v>1220</v>
      </c>
      <c r="B39" s="309">
        <f>G39/0.965</f>
        <v>6.217616580310881</v>
      </c>
      <c r="C39" s="198" t="s">
        <v>390</v>
      </c>
      <c r="D39" s="198"/>
      <c r="E39" s="198" t="s">
        <v>672</v>
      </c>
      <c r="F39" s="198"/>
      <c r="G39" s="198">
        <v>6</v>
      </c>
    </row>
    <row r="40" spans="1:7" ht="12" customHeight="1">
      <c r="A40" s="198"/>
      <c r="B40" s="310"/>
      <c r="C40" s="198"/>
      <c r="D40" s="198"/>
      <c r="E40" s="198"/>
      <c r="F40" s="198"/>
      <c r="G40" s="198"/>
    </row>
    <row r="41" spans="1:7" ht="12" customHeight="1">
      <c r="A41" s="198" t="s">
        <v>1221</v>
      </c>
      <c r="B41" s="309">
        <f>G41/0.965</f>
        <v>7.461139896373058</v>
      </c>
      <c r="C41" s="198" t="s">
        <v>390</v>
      </c>
      <c r="D41" s="198"/>
      <c r="E41" s="198" t="s">
        <v>292</v>
      </c>
      <c r="F41" s="198"/>
      <c r="G41" s="198">
        <v>7.2</v>
      </c>
    </row>
    <row r="42" spans="1:7" ht="12" customHeight="1">
      <c r="A42" s="198"/>
      <c r="B42" s="310"/>
      <c r="C42" s="198"/>
      <c r="D42" s="198"/>
      <c r="E42" s="198"/>
      <c r="F42" s="198"/>
      <c r="G42" s="198"/>
    </row>
    <row r="43" spans="1:7" ht="12" customHeight="1">
      <c r="A43" s="198" t="s">
        <v>1222</v>
      </c>
      <c r="B43" s="309">
        <f>G43/0.965</f>
        <v>11.191709844559586</v>
      </c>
      <c r="C43" s="198" t="s">
        <v>390</v>
      </c>
      <c r="D43" s="198"/>
      <c r="E43" s="198" t="s">
        <v>1223</v>
      </c>
      <c r="F43" s="198"/>
      <c r="G43" s="198">
        <v>10.8</v>
      </c>
    </row>
    <row r="44" spans="1:7" ht="12" customHeight="1">
      <c r="A44" s="198"/>
      <c r="B44" s="310"/>
      <c r="C44" s="198"/>
      <c r="D44" s="198"/>
      <c r="E44" s="198"/>
      <c r="F44" s="198"/>
      <c r="G44" s="198"/>
    </row>
    <row r="45" spans="1:7" ht="12" customHeight="1">
      <c r="A45" s="198" t="s">
        <v>1224</v>
      </c>
      <c r="B45" s="309">
        <f>G45/0.965</f>
        <v>17.512953367875646</v>
      </c>
      <c r="C45" s="198" t="s">
        <v>642</v>
      </c>
      <c r="D45" s="198"/>
      <c r="E45" s="198" t="s">
        <v>1225</v>
      </c>
      <c r="F45" s="198"/>
      <c r="G45" s="198">
        <v>16.9</v>
      </c>
    </row>
    <row r="46" spans="1:7" ht="12" customHeight="1">
      <c r="A46" s="198"/>
      <c r="B46" s="310"/>
      <c r="C46" s="198"/>
      <c r="D46" s="198"/>
      <c r="E46" s="198"/>
      <c r="F46" s="198"/>
      <c r="G46" s="198"/>
    </row>
    <row r="47" spans="1:7" ht="12" customHeight="1">
      <c r="A47" s="198" t="s">
        <v>1226</v>
      </c>
      <c r="B47" s="309">
        <f>G47/0.965</f>
        <v>22.487046632124354</v>
      </c>
      <c r="C47" s="198" t="s">
        <v>642</v>
      </c>
      <c r="D47" s="198"/>
      <c r="E47" s="198" t="s">
        <v>1227</v>
      </c>
      <c r="F47" s="198"/>
      <c r="G47" s="198">
        <v>21.7</v>
      </c>
    </row>
    <row r="48" spans="1:7" ht="12" customHeight="1">
      <c r="A48" s="198"/>
      <c r="B48" s="310"/>
      <c r="C48" s="198"/>
      <c r="D48" s="198"/>
      <c r="E48" s="198"/>
      <c r="F48" s="198"/>
      <c r="G48" s="198"/>
    </row>
    <row r="49" spans="1:7" ht="12" customHeight="1">
      <c r="A49" s="198" t="s">
        <v>1228</v>
      </c>
      <c r="B49" s="309">
        <f>G49/0.965</f>
        <v>9.326424870466322</v>
      </c>
      <c r="C49" s="198" t="s">
        <v>1229</v>
      </c>
      <c r="D49" s="198"/>
      <c r="E49" s="198" t="s">
        <v>864</v>
      </c>
      <c r="F49" s="198"/>
      <c r="G49" s="213">
        <v>9</v>
      </c>
    </row>
    <row r="50" spans="1:7" ht="12" customHeight="1">
      <c r="A50" s="198"/>
      <c r="B50" s="310"/>
      <c r="C50" s="198"/>
      <c r="D50" s="198"/>
      <c r="E50" s="198"/>
      <c r="F50" s="198"/>
      <c r="G50" s="213"/>
    </row>
    <row r="51" spans="1:7" ht="12" customHeight="1">
      <c r="A51" s="198" t="s">
        <v>1230</v>
      </c>
      <c r="B51" s="309">
        <f>G51/0.965</f>
        <v>11.709844559585493</v>
      </c>
      <c r="C51" s="198" t="s">
        <v>136</v>
      </c>
      <c r="D51" s="198"/>
      <c r="E51" s="198" t="s">
        <v>292</v>
      </c>
      <c r="F51" s="198"/>
      <c r="G51" s="198">
        <v>11.3</v>
      </c>
    </row>
    <row r="52" spans="1:7" ht="12" customHeight="1">
      <c r="A52" s="198"/>
      <c r="B52" s="310"/>
      <c r="C52" s="198"/>
      <c r="D52" s="198"/>
      <c r="E52" s="198"/>
      <c r="F52" s="198"/>
      <c r="G52" s="198"/>
    </row>
    <row r="53" spans="1:7" ht="14.25">
      <c r="A53" s="198" t="s">
        <v>1231</v>
      </c>
      <c r="B53" s="309">
        <f>G53/0.965</f>
        <v>34</v>
      </c>
      <c r="C53" s="198" t="s">
        <v>93</v>
      </c>
      <c r="D53" s="198"/>
      <c r="E53" s="198" t="s">
        <v>1223</v>
      </c>
      <c r="F53" s="198"/>
      <c r="G53" s="198">
        <f>34*0.965</f>
        <v>32.81</v>
      </c>
    </row>
    <row r="54" spans="1:7" ht="14.25">
      <c r="A54" s="198"/>
      <c r="B54" s="310"/>
      <c r="C54" s="198"/>
      <c r="D54" s="198"/>
      <c r="E54" s="198"/>
      <c r="F54" s="198"/>
      <c r="G54" s="198"/>
    </row>
  </sheetData>
  <sheetProtection/>
  <mergeCells count="111">
    <mergeCell ref="C11:F11"/>
    <mergeCell ref="C12:D12"/>
    <mergeCell ref="E12:F12"/>
    <mergeCell ref="A11:A12"/>
    <mergeCell ref="A21:A22"/>
    <mergeCell ref="A23:A24"/>
    <mergeCell ref="A25:A26"/>
    <mergeCell ref="A27:A28"/>
    <mergeCell ref="A13:A14"/>
    <mergeCell ref="A15:A16"/>
    <mergeCell ref="A17:A18"/>
    <mergeCell ref="A19:A20"/>
    <mergeCell ref="A49:A50"/>
    <mergeCell ref="A51:A52"/>
    <mergeCell ref="A37:A38"/>
    <mergeCell ref="A39:A40"/>
    <mergeCell ref="A41:A42"/>
    <mergeCell ref="A43:A44"/>
    <mergeCell ref="B21:B22"/>
    <mergeCell ref="B23:B24"/>
    <mergeCell ref="B25:B26"/>
    <mergeCell ref="B27:B28"/>
    <mergeCell ref="A45:A46"/>
    <mergeCell ref="A47:A48"/>
    <mergeCell ref="A29:A30"/>
    <mergeCell ref="A31:A32"/>
    <mergeCell ref="A33:A34"/>
    <mergeCell ref="A35:A36"/>
    <mergeCell ref="B29:B30"/>
    <mergeCell ref="B31:B32"/>
    <mergeCell ref="B33:B34"/>
    <mergeCell ref="B35:B36"/>
    <mergeCell ref="A53:A54"/>
    <mergeCell ref="B11:B12"/>
    <mergeCell ref="B13:B14"/>
    <mergeCell ref="B15:B16"/>
    <mergeCell ref="B17:B18"/>
    <mergeCell ref="B19:B20"/>
    <mergeCell ref="B49:B50"/>
    <mergeCell ref="B51:B52"/>
    <mergeCell ref="B37:B38"/>
    <mergeCell ref="B39:B40"/>
    <mergeCell ref="B41:B42"/>
    <mergeCell ref="B43:B44"/>
    <mergeCell ref="C31:C32"/>
    <mergeCell ref="C33:C34"/>
    <mergeCell ref="C35:C36"/>
    <mergeCell ref="C41:D42"/>
    <mergeCell ref="B45:B46"/>
    <mergeCell ref="B47:B48"/>
    <mergeCell ref="G11:G12"/>
    <mergeCell ref="G13:G14"/>
    <mergeCell ref="G15:G16"/>
    <mergeCell ref="G17:G18"/>
    <mergeCell ref="B53:B54"/>
    <mergeCell ref="C21:C22"/>
    <mergeCell ref="C23:C24"/>
    <mergeCell ref="C25:C26"/>
    <mergeCell ref="C27:C28"/>
    <mergeCell ref="C29:C30"/>
    <mergeCell ref="G27:G28"/>
    <mergeCell ref="G29:G30"/>
    <mergeCell ref="G31:G32"/>
    <mergeCell ref="G33:G34"/>
    <mergeCell ref="G19:G20"/>
    <mergeCell ref="G21:G22"/>
    <mergeCell ref="G23:G24"/>
    <mergeCell ref="G25:G26"/>
    <mergeCell ref="G43:G44"/>
    <mergeCell ref="G45:G46"/>
    <mergeCell ref="G47:G48"/>
    <mergeCell ref="G49:G50"/>
    <mergeCell ref="G35:G36"/>
    <mergeCell ref="G37:G38"/>
    <mergeCell ref="G39:G40"/>
    <mergeCell ref="G41:G42"/>
    <mergeCell ref="G51:G52"/>
    <mergeCell ref="G53:G54"/>
    <mergeCell ref="C13:D14"/>
    <mergeCell ref="E13:F14"/>
    <mergeCell ref="C17:D18"/>
    <mergeCell ref="E17:F18"/>
    <mergeCell ref="C15:D16"/>
    <mergeCell ref="E15:F16"/>
    <mergeCell ref="E21:F22"/>
    <mergeCell ref="C19:D20"/>
    <mergeCell ref="E33:F34"/>
    <mergeCell ref="E31:F32"/>
    <mergeCell ref="C37:D38"/>
    <mergeCell ref="E37:F38"/>
    <mergeCell ref="E35:F36"/>
    <mergeCell ref="E19:F20"/>
    <mergeCell ref="E25:F26"/>
    <mergeCell ref="E23:F24"/>
    <mergeCell ref="E29:F30"/>
    <mergeCell ref="E27:F28"/>
    <mergeCell ref="C47:D48"/>
    <mergeCell ref="E47:F48"/>
    <mergeCell ref="E41:F42"/>
    <mergeCell ref="C39:D40"/>
    <mergeCell ref="E39:F40"/>
    <mergeCell ref="C45:D46"/>
    <mergeCell ref="E45:F46"/>
    <mergeCell ref="C43:D44"/>
    <mergeCell ref="E43:F44"/>
    <mergeCell ref="C53:D54"/>
    <mergeCell ref="E53:F54"/>
    <mergeCell ref="C51:D52"/>
    <mergeCell ref="E51:F52"/>
    <mergeCell ref="C49:D50"/>
    <mergeCell ref="E49:F50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5:I20"/>
  <sheetViews>
    <sheetView zoomScalePageLayoutView="0" workbookViewId="0" topLeftCell="A1">
      <selection activeCell="K5" sqref="K5"/>
    </sheetView>
  </sheetViews>
  <sheetFormatPr defaultColWidth="9.00390625" defaultRowHeight="20.25" customHeight="1"/>
  <cols>
    <col min="1" max="1" width="10.75390625" style="20" customWidth="1"/>
    <col min="2" max="2" width="4.50390625" style="20" customWidth="1"/>
    <col min="3" max="3" width="5.875" style="20" customWidth="1"/>
    <col min="4" max="5" width="10.50390625" style="20" customWidth="1"/>
    <col min="6" max="6" width="11.125" style="20" customWidth="1"/>
    <col min="7" max="8" width="10.50390625" style="20" customWidth="1"/>
    <col min="9" max="9" width="6.125" style="20" customWidth="1"/>
    <col min="10" max="16384" width="9.00390625" style="20" customWidth="1"/>
  </cols>
  <sheetData>
    <row r="1" ht="37.5" customHeight="1"/>
    <row r="2" ht="37.5" customHeight="1"/>
    <row r="3" ht="37.5" customHeight="1"/>
    <row r="4" ht="37.5" customHeight="1"/>
    <row r="5" spans="2:6" ht="37.5" customHeight="1">
      <c r="B5" s="20" t="s">
        <v>1232</v>
      </c>
      <c r="F5" s="20" t="s">
        <v>1233</v>
      </c>
    </row>
    <row r="6" spans="1:9" ht="20.25" customHeight="1">
      <c r="A6" s="198" t="s">
        <v>4</v>
      </c>
      <c r="B6" s="205" t="s">
        <v>1234</v>
      </c>
      <c r="C6" s="205" t="s">
        <v>6</v>
      </c>
      <c r="D6" s="198" t="s">
        <v>1198</v>
      </c>
      <c r="E6" s="198"/>
      <c r="F6" s="198"/>
      <c r="G6" s="198"/>
      <c r="H6" s="198"/>
      <c r="I6" s="205" t="s">
        <v>1235</v>
      </c>
    </row>
    <row r="7" spans="1:9" ht="20.25" customHeight="1">
      <c r="A7" s="198"/>
      <c r="B7" s="207"/>
      <c r="C7" s="207"/>
      <c r="D7" s="21" t="s">
        <v>10</v>
      </c>
      <c r="E7" s="21" t="s">
        <v>192</v>
      </c>
      <c r="F7" s="21" t="s">
        <v>12</v>
      </c>
      <c r="G7" s="21" t="s">
        <v>13</v>
      </c>
      <c r="H7" s="21" t="s">
        <v>14</v>
      </c>
      <c r="I7" s="207"/>
    </row>
    <row r="8" spans="1:9" ht="20.25" customHeight="1">
      <c r="A8" s="25" t="s">
        <v>1236</v>
      </c>
      <c r="B8" s="25">
        <v>1</v>
      </c>
      <c r="C8" s="31">
        <v>41</v>
      </c>
      <c r="D8" s="25" t="s">
        <v>1237</v>
      </c>
      <c r="E8" s="25" t="s">
        <v>1206</v>
      </c>
      <c r="F8" s="25" t="s">
        <v>642</v>
      </c>
      <c r="G8" s="25"/>
      <c r="H8" s="25"/>
      <c r="I8" s="35">
        <v>38</v>
      </c>
    </row>
    <row r="9" spans="1:9" s="28" customFormat="1" ht="20.25" customHeight="1">
      <c r="A9" s="32" t="s">
        <v>1238</v>
      </c>
      <c r="B9" s="33">
        <v>1</v>
      </c>
      <c r="C9" s="34">
        <v>260</v>
      </c>
      <c r="D9" s="33"/>
      <c r="E9" s="33"/>
      <c r="F9" s="33"/>
      <c r="G9" s="33"/>
      <c r="H9" s="33"/>
      <c r="I9" s="36"/>
    </row>
    <row r="10" spans="1:9" ht="20.25" customHeight="1">
      <c r="A10" s="25" t="s">
        <v>1239</v>
      </c>
      <c r="B10" s="25">
        <v>1</v>
      </c>
      <c r="C10" s="31">
        <v>207</v>
      </c>
      <c r="D10" s="25" t="s">
        <v>1038</v>
      </c>
      <c r="E10" s="25" t="s">
        <v>1062</v>
      </c>
      <c r="F10" s="25" t="s">
        <v>1240</v>
      </c>
      <c r="G10" s="25"/>
      <c r="H10" s="25"/>
      <c r="I10" s="35">
        <v>192.5</v>
      </c>
    </row>
    <row r="11" spans="1:9" ht="20.25" customHeight="1">
      <c r="A11" s="25" t="s">
        <v>1241</v>
      </c>
      <c r="B11" s="25">
        <v>1</v>
      </c>
      <c r="C11" s="31">
        <v>407</v>
      </c>
      <c r="D11" s="25" t="s">
        <v>1242</v>
      </c>
      <c r="E11" s="25" t="s">
        <v>1243</v>
      </c>
      <c r="F11" s="25" t="s">
        <v>152</v>
      </c>
      <c r="G11" s="25"/>
      <c r="H11" s="25"/>
      <c r="I11" s="35">
        <v>380</v>
      </c>
    </row>
    <row r="12" spans="1:9" ht="20.25" customHeight="1">
      <c r="A12" s="25" t="s">
        <v>1244</v>
      </c>
      <c r="B12" s="25">
        <v>1</v>
      </c>
      <c r="C12" s="31">
        <v>750</v>
      </c>
      <c r="D12" s="25" t="s">
        <v>1245</v>
      </c>
      <c r="E12" s="25" t="s">
        <v>1246</v>
      </c>
      <c r="F12" s="25" t="s">
        <v>1247</v>
      </c>
      <c r="G12" s="25"/>
      <c r="H12" s="25"/>
      <c r="I12" s="35">
        <v>680</v>
      </c>
    </row>
    <row r="13" spans="1:9" ht="20.25" customHeight="1">
      <c r="A13" s="25" t="s">
        <v>1248</v>
      </c>
      <c r="B13" s="25">
        <v>2</v>
      </c>
      <c r="C13" s="31">
        <v>1203</v>
      </c>
      <c r="D13" s="25" t="s">
        <v>1249</v>
      </c>
      <c r="E13" s="25" t="s">
        <v>731</v>
      </c>
      <c r="F13" s="25" t="s">
        <v>1250</v>
      </c>
      <c r="G13" s="25" t="s">
        <v>1251</v>
      </c>
      <c r="H13" s="25" t="s">
        <v>1252</v>
      </c>
      <c r="I13" s="35">
        <v>1020</v>
      </c>
    </row>
    <row r="14" spans="1:9" ht="20.2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0.2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0.2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0.2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0.2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</sheetData>
  <sheetProtection/>
  <mergeCells count="5">
    <mergeCell ref="I6:I7"/>
    <mergeCell ref="D6:H6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4:U38"/>
  <sheetViews>
    <sheetView zoomScalePageLayoutView="0" workbookViewId="0" topLeftCell="A7">
      <selection activeCell="G22" sqref="G22"/>
    </sheetView>
  </sheetViews>
  <sheetFormatPr defaultColWidth="9.00390625" defaultRowHeight="18" customHeight="1"/>
  <cols>
    <col min="1" max="1" width="9.875" style="20" customWidth="1"/>
    <col min="2" max="2" width="10.00390625" style="6" customWidth="1"/>
    <col min="3" max="3" width="10.00390625" style="9" customWidth="1"/>
    <col min="4" max="7" width="10.00390625" style="6" customWidth="1"/>
    <col min="8" max="8" width="10.75390625" style="6" customWidth="1"/>
    <col min="9" max="9" width="13.25390625" style="6" customWidth="1"/>
    <col min="10" max="10" width="6.50390625" style="8" customWidth="1"/>
    <col min="11" max="11" width="3.00390625" style="6" customWidth="1"/>
    <col min="12" max="12" width="5.00390625" style="6" customWidth="1"/>
    <col min="13" max="13" width="4.375" style="6" customWidth="1"/>
    <col min="14" max="14" width="5.625" style="6" customWidth="1"/>
    <col min="15" max="15" width="2.875" style="6" customWidth="1"/>
    <col min="16" max="16" width="6.25390625" style="6" customWidth="1"/>
    <col min="17" max="17" width="2.75390625" style="6" customWidth="1"/>
    <col min="18" max="18" width="10.25390625" style="6" customWidth="1"/>
    <col min="19" max="19" width="10.50390625" style="6" customWidth="1"/>
    <col min="20" max="20" width="8.625" style="6" customWidth="1"/>
    <col min="21" max="16384" width="9.00390625" style="6" customWidth="1"/>
  </cols>
  <sheetData>
    <row r="14" spans="1:21" ht="18" customHeight="1">
      <c r="A14" s="198" t="s">
        <v>4</v>
      </c>
      <c r="B14" s="255" t="s">
        <v>7</v>
      </c>
      <c r="C14" s="255"/>
      <c r="D14" s="255"/>
      <c r="E14" s="255"/>
      <c r="F14" s="255"/>
      <c r="G14" s="255"/>
      <c r="H14" s="255"/>
      <c r="I14" s="255" t="s">
        <v>4</v>
      </c>
      <c r="J14" s="240" t="s">
        <v>8</v>
      </c>
      <c r="K14" s="283"/>
      <c r="L14" s="284"/>
      <c r="M14" s="284"/>
      <c r="N14" s="284"/>
      <c r="O14" s="284"/>
      <c r="P14" s="284"/>
      <c r="Q14" s="238"/>
      <c r="R14" s="194" t="s">
        <v>243</v>
      </c>
      <c r="S14" s="194"/>
      <c r="T14" s="194"/>
      <c r="U14" s="255" t="s">
        <v>1199</v>
      </c>
    </row>
    <row r="15" spans="1:21" ht="9" customHeight="1">
      <c r="A15" s="198"/>
      <c r="B15" s="255" t="s">
        <v>10</v>
      </c>
      <c r="C15" s="256" t="s">
        <v>192</v>
      </c>
      <c r="D15" s="255" t="s">
        <v>12</v>
      </c>
      <c r="E15" s="255" t="s">
        <v>13</v>
      </c>
      <c r="F15" s="255" t="s">
        <v>14</v>
      </c>
      <c r="G15" s="255" t="s">
        <v>15</v>
      </c>
      <c r="H15" s="255" t="s">
        <v>1253</v>
      </c>
      <c r="I15" s="239"/>
      <c r="J15" s="263" t="s">
        <v>244</v>
      </c>
      <c r="K15" s="14">
        <v>-1</v>
      </c>
      <c r="L15" s="238" t="s">
        <v>17</v>
      </c>
      <c r="M15" s="239"/>
      <c r="N15" s="259" t="s">
        <v>18</v>
      </c>
      <c r="O15" s="15">
        <v>2</v>
      </c>
      <c r="P15" s="259" t="s">
        <v>19</v>
      </c>
      <c r="Q15" s="14">
        <v>3</v>
      </c>
      <c r="R15" s="194" t="s">
        <v>198</v>
      </c>
      <c r="S15" s="255" t="s">
        <v>246</v>
      </c>
      <c r="T15" s="255" t="s">
        <v>247</v>
      </c>
      <c r="U15" s="255"/>
    </row>
    <row r="16" spans="1:21" ht="9" customHeight="1">
      <c r="A16" s="198"/>
      <c r="B16" s="255"/>
      <c r="C16" s="256"/>
      <c r="D16" s="255"/>
      <c r="E16" s="255"/>
      <c r="F16" s="255"/>
      <c r="G16" s="255"/>
      <c r="H16" s="255"/>
      <c r="I16" s="239"/>
      <c r="J16" s="264"/>
      <c r="K16" s="16"/>
      <c r="L16" s="238"/>
      <c r="M16" s="239"/>
      <c r="N16" s="260"/>
      <c r="O16" s="17"/>
      <c r="P16" s="260"/>
      <c r="Q16" s="16"/>
      <c r="R16" s="194"/>
      <c r="S16" s="255"/>
      <c r="T16" s="255"/>
      <c r="U16" s="255"/>
    </row>
    <row r="17" spans="1:21" ht="18" customHeight="1">
      <c r="A17" s="21" t="s">
        <v>1254</v>
      </c>
      <c r="B17" s="19" t="s">
        <v>448</v>
      </c>
      <c r="C17" s="19" t="s">
        <v>1255</v>
      </c>
      <c r="D17" s="19" t="s">
        <v>1256</v>
      </c>
      <c r="E17" s="19" t="s">
        <v>410</v>
      </c>
      <c r="F17" s="19" t="s">
        <v>1257</v>
      </c>
      <c r="G17" s="19" t="s">
        <v>464</v>
      </c>
      <c r="H17" s="19">
        <v>1.8</v>
      </c>
      <c r="I17" s="21" t="s">
        <v>1254</v>
      </c>
      <c r="J17" s="230">
        <v>1.52</v>
      </c>
      <c r="K17" s="230"/>
      <c r="L17" s="231">
        <v>15.7</v>
      </c>
      <c r="M17" s="231"/>
      <c r="N17" s="232">
        <v>10.3</v>
      </c>
      <c r="O17" s="232"/>
      <c r="P17" s="231">
        <v>162</v>
      </c>
      <c r="Q17" s="231"/>
      <c r="R17" s="10">
        <v>830</v>
      </c>
      <c r="S17" s="10">
        <v>3600</v>
      </c>
      <c r="T17" s="10">
        <v>5200</v>
      </c>
      <c r="U17" s="10">
        <v>1.4</v>
      </c>
    </row>
    <row r="18" spans="1:21" ht="18" customHeight="1">
      <c r="A18" s="21" t="s">
        <v>1258</v>
      </c>
      <c r="B18" s="19" t="s">
        <v>115</v>
      </c>
      <c r="C18" s="19" t="s">
        <v>1259</v>
      </c>
      <c r="D18" s="19" t="s">
        <v>1260</v>
      </c>
      <c r="E18" s="19" t="s">
        <v>1261</v>
      </c>
      <c r="F18" s="19" t="s">
        <v>464</v>
      </c>
      <c r="G18" s="19" t="s">
        <v>1262</v>
      </c>
      <c r="H18" s="19" t="s">
        <v>1263</v>
      </c>
      <c r="I18" s="21" t="s">
        <v>1258</v>
      </c>
      <c r="J18" s="227">
        <v>1.7</v>
      </c>
      <c r="K18" s="227"/>
      <c r="L18" s="228">
        <v>19.2</v>
      </c>
      <c r="M18" s="228"/>
      <c r="N18" s="229">
        <v>11.3</v>
      </c>
      <c r="O18" s="229"/>
      <c r="P18" s="228">
        <v>217</v>
      </c>
      <c r="Q18" s="228"/>
      <c r="R18" s="10">
        <v>800</v>
      </c>
      <c r="S18" s="10">
        <v>3300</v>
      </c>
      <c r="T18" s="10">
        <v>4700</v>
      </c>
      <c r="U18" s="10">
        <v>2.8</v>
      </c>
    </row>
    <row r="19" spans="1:21" ht="18" customHeight="1">
      <c r="A19" s="21" t="s">
        <v>1264</v>
      </c>
      <c r="B19" s="19" t="s">
        <v>1265</v>
      </c>
      <c r="C19" s="19" t="s">
        <v>221</v>
      </c>
      <c r="D19" s="19" t="s">
        <v>1266</v>
      </c>
      <c r="E19" s="19" t="s">
        <v>500</v>
      </c>
      <c r="F19" s="19" t="s">
        <v>472</v>
      </c>
      <c r="G19" s="19" t="s">
        <v>1267</v>
      </c>
      <c r="H19" s="19">
        <v>2.4</v>
      </c>
      <c r="I19" s="21" t="s">
        <v>1264</v>
      </c>
      <c r="J19" s="227">
        <v>1.24</v>
      </c>
      <c r="K19" s="227"/>
      <c r="L19" s="228">
        <v>24.2</v>
      </c>
      <c r="M19" s="228"/>
      <c r="N19" s="229">
        <v>19.5</v>
      </c>
      <c r="O19" s="229"/>
      <c r="P19" s="228">
        <v>472</v>
      </c>
      <c r="Q19" s="228"/>
      <c r="R19" s="10">
        <v>1170</v>
      </c>
      <c r="S19" s="10">
        <v>4900</v>
      </c>
      <c r="T19" s="10">
        <v>7000</v>
      </c>
      <c r="U19" s="10">
        <v>5.1</v>
      </c>
    </row>
    <row r="20" spans="1:21" ht="18" customHeight="1">
      <c r="A20" s="21" t="s">
        <v>1268</v>
      </c>
      <c r="B20" s="19" t="s">
        <v>168</v>
      </c>
      <c r="C20" s="19" t="s">
        <v>1269</v>
      </c>
      <c r="D20" s="19" t="s">
        <v>1270</v>
      </c>
      <c r="E20" s="19" t="s">
        <v>587</v>
      </c>
      <c r="F20" s="19" t="s">
        <v>1271</v>
      </c>
      <c r="G20" s="19" t="s">
        <v>419</v>
      </c>
      <c r="H20" s="19">
        <v>3.25</v>
      </c>
      <c r="I20" s="21" t="s">
        <v>1268</v>
      </c>
      <c r="J20" s="227">
        <v>0.84</v>
      </c>
      <c r="K20" s="227"/>
      <c r="L20" s="228">
        <v>28.5</v>
      </c>
      <c r="M20" s="228"/>
      <c r="N20" s="229">
        <v>33.9</v>
      </c>
      <c r="O20" s="229"/>
      <c r="P20" s="228">
        <v>966</v>
      </c>
      <c r="Q20" s="228"/>
      <c r="R20" s="10">
        <v>1840</v>
      </c>
      <c r="S20" s="10">
        <v>8850</v>
      </c>
      <c r="T20" s="10">
        <v>12650</v>
      </c>
      <c r="U20" s="10">
        <v>12</v>
      </c>
    </row>
    <row r="21" spans="1:21" ht="18" customHeight="1">
      <c r="A21" s="21" t="s">
        <v>1272</v>
      </c>
      <c r="B21" s="19" t="s">
        <v>864</v>
      </c>
      <c r="C21" s="19" t="s">
        <v>1273</v>
      </c>
      <c r="D21" s="19" t="s">
        <v>1274</v>
      </c>
      <c r="E21" s="19" t="s">
        <v>1275</v>
      </c>
      <c r="F21" s="19" t="s">
        <v>1276</v>
      </c>
      <c r="G21" s="19" t="s">
        <v>1277</v>
      </c>
      <c r="H21" s="19">
        <v>4.4</v>
      </c>
      <c r="I21" s="21" t="s">
        <v>1272</v>
      </c>
      <c r="J21" s="227">
        <v>0.508</v>
      </c>
      <c r="K21" s="227"/>
      <c r="L21" s="228">
        <v>39.8</v>
      </c>
      <c r="M21" s="228"/>
      <c r="N21" s="229">
        <v>78</v>
      </c>
      <c r="O21" s="229"/>
      <c r="P21" s="228">
        <v>3120</v>
      </c>
      <c r="Q21" s="228"/>
      <c r="R21" s="10">
        <v>3200</v>
      </c>
      <c r="S21" s="10">
        <v>19500</v>
      </c>
      <c r="T21" s="10">
        <v>19350</v>
      </c>
      <c r="U21" s="10">
        <v>28</v>
      </c>
    </row>
    <row r="22" spans="1:21" ht="18" customHeight="1">
      <c r="A22" s="21" t="s">
        <v>1278</v>
      </c>
      <c r="B22" s="19" t="s">
        <v>1279</v>
      </c>
      <c r="C22" s="19" t="s">
        <v>887</v>
      </c>
      <c r="D22" s="19" t="s">
        <v>1280</v>
      </c>
      <c r="E22" s="19" t="s">
        <v>1281</v>
      </c>
      <c r="F22" s="19" t="s">
        <v>1282</v>
      </c>
      <c r="G22" s="19" t="s">
        <v>1283</v>
      </c>
      <c r="H22" s="19" t="s">
        <v>892</v>
      </c>
      <c r="I22" s="21" t="s">
        <v>1278</v>
      </c>
      <c r="J22" s="227">
        <v>0.351</v>
      </c>
      <c r="K22" s="227"/>
      <c r="L22" s="228">
        <v>62.6</v>
      </c>
      <c r="M22" s="228"/>
      <c r="N22" s="229">
        <v>179</v>
      </c>
      <c r="O22" s="229"/>
      <c r="P22" s="228">
        <v>11200</v>
      </c>
      <c r="Q22" s="228"/>
      <c r="R22" s="10">
        <v>5200</v>
      </c>
      <c r="S22" s="10"/>
      <c r="T22" s="10"/>
      <c r="U22" s="10">
        <v>75</v>
      </c>
    </row>
    <row r="23" spans="1:17" s="5" customFormat="1" ht="18" customHeight="1">
      <c r="A23" s="22"/>
      <c r="B23" s="23"/>
      <c r="C23" s="23"/>
      <c r="D23" s="23"/>
      <c r="E23" s="23"/>
      <c r="F23" s="23"/>
      <c r="G23" s="23"/>
      <c r="H23" s="23"/>
      <c r="I23" s="22"/>
      <c r="J23" s="316"/>
      <c r="K23" s="316"/>
      <c r="L23" s="267"/>
      <c r="M23" s="267"/>
      <c r="N23" s="317"/>
      <c r="O23" s="317"/>
      <c r="P23" s="267"/>
      <c r="Q23" s="267"/>
    </row>
    <row r="24" spans="1:17" s="5" customFormat="1" ht="18" customHeight="1">
      <c r="A24" s="22"/>
      <c r="B24" s="23"/>
      <c r="C24" s="23"/>
      <c r="D24" s="23"/>
      <c r="E24" s="23"/>
      <c r="F24" s="23"/>
      <c r="G24" s="23"/>
      <c r="H24" s="23"/>
      <c r="I24" s="22"/>
      <c r="J24" s="316"/>
      <c r="K24" s="316"/>
      <c r="L24" s="267"/>
      <c r="M24" s="267"/>
      <c r="N24" s="317"/>
      <c r="O24" s="317"/>
      <c r="P24" s="267"/>
      <c r="Q24" s="267"/>
    </row>
    <row r="25" spans="1:17" s="5" customFormat="1" ht="18" customHeight="1">
      <c r="A25" s="22"/>
      <c r="B25" s="23"/>
      <c r="C25" s="23"/>
      <c r="D25" s="23"/>
      <c r="E25" s="23"/>
      <c r="F25" s="23"/>
      <c r="G25" s="23"/>
      <c r="H25" s="23"/>
      <c r="I25" s="22"/>
      <c r="J25" s="316"/>
      <c r="K25" s="316"/>
      <c r="L25" s="267"/>
      <c r="M25" s="267"/>
      <c r="N25" s="317"/>
      <c r="O25" s="317"/>
      <c r="P25" s="267"/>
      <c r="Q25" s="267"/>
    </row>
    <row r="26" spans="1:17" s="5" customFormat="1" ht="18" customHeight="1">
      <c r="A26" s="24"/>
      <c r="B26" s="23"/>
      <c r="C26" s="23"/>
      <c r="D26" s="23"/>
      <c r="E26" s="23"/>
      <c r="F26" s="23"/>
      <c r="G26" s="23"/>
      <c r="H26" s="23"/>
      <c r="I26" s="27"/>
      <c r="J26" s="313"/>
      <c r="K26" s="313"/>
      <c r="L26" s="314"/>
      <c r="M26" s="314"/>
      <c r="N26" s="315"/>
      <c r="O26" s="315"/>
      <c r="P26" s="314"/>
      <c r="Q26" s="314"/>
    </row>
    <row r="27" spans="1:18" ht="18" customHeight="1">
      <c r="A27" s="22"/>
      <c r="B27" s="5"/>
      <c r="C27" s="18"/>
      <c r="D27" s="5"/>
      <c r="E27" s="5"/>
      <c r="F27" s="5"/>
      <c r="G27" s="5"/>
      <c r="H27" s="5"/>
      <c r="I27" s="5"/>
      <c r="J27" s="312"/>
      <c r="K27" s="312"/>
      <c r="L27" s="252"/>
      <c r="M27" s="252"/>
      <c r="N27" s="253"/>
      <c r="O27" s="253"/>
      <c r="P27" s="253"/>
      <c r="Q27" s="253"/>
      <c r="R27" s="5"/>
    </row>
    <row r="28" spans="1:18" ht="18" customHeight="1">
      <c r="A28" s="22"/>
      <c r="B28" s="5"/>
      <c r="C28" s="18"/>
      <c r="D28" s="5"/>
      <c r="E28" s="5"/>
      <c r="F28" s="5"/>
      <c r="G28" s="5"/>
      <c r="H28" s="5"/>
      <c r="I28" s="5"/>
      <c r="J28" s="312"/>
      <c r="K28" s="312"/>
      <c r="L28" s="252"/>
      <c r="M28" s="252"/>
      <c r="N28" s="253"/>
      <c r="O28" s="253"/>
      <c r="P28" s="253"/>
      <c r="Q28" s="253"/>
      <c r="R28" s="5"/>
    </row>
    <row r="29" spans="1:18" ht="18" customHeight="1">
      <c r="A29" s="22"/>
      <c r="B29" s="5"/>
      <c r="C29" s="18"/>
      <c r="D29" s="5"/>
      <c r="E29" s="5"/>
      <c r="F29" s="5"/>
      <c r="G29" s="5"/>
      <c r="H29" s="5"/>
      <c r="I29" s="5"/>
      <c r="J29" s="312"/>
      <c r="K29" s="312"/>
      <c r="L29" s="252"/>
      <c r="M29" s="252"/>
      <c r="N29" s="253"/>
      <c r="O29" s="253"/>
      <c r="P29" s="253"/>
      <c r="Q29" s="253"/>
      <c r="R29" s="5"/>
    </row>
    <row r="30" spans="10:17" ht="18" customHeight="1">
      <c r="J30" s="275"/>
      <c r="K30" s="275"/>
      <c r="L30" s="276"/>
      <c r="M30" s="276"/>
      <c r="N30" s="277"/>
      <c r="O30" s="277"/>
      <c r="P30" s="277"/>
      <c r="Q30" s="277"/>
    </row>
    <row r="31" spans="10:17" ht="18" customHeight="1">
      <c r="J31" s="275"/>
      <c r="K31" s="275"/>
      <c r="L31" s="276"/>
      <c r="M31" s="276"/>
      <c r="N31" s="277"/>
      <c r="O31" s="277"/>
      <c r="P31" s="277"/>
      <c r="Q31" s="277"/>
    </row>
    <row r="32" spans="10:17" ht="18" customHeight="1">
      <c r="J32" s="275"/>
      <c r="K32" s="275"/>
      <c r="L32" s="276"/>
      <c r="M32" s="276"/>
      <c r="N32" s="277"/>
      <c r="O32" s="277"/>
      <c r="P32" s="277"/>
      <c r="Q32" s="277"/>
    </row>
    <row r="33" spans="10:17" ht="18" customHeight="1">
      <c r="J33" s="275"/>
      <c r="K33" s="275"/>
      <c r="L33" s="276"/>
      <c r="M33" s="276"/>
      <c r="N33" s="276"/>
      <c r="O33" s="276"/>
      <c r="P33" s="277"/>
      <c r="Q33" s="277"/>
    </row>
    <row r="34" spans="10:17" ht="18" customHeight="1">
      <c r="J34" s="275"/>
      <c r="K34" s="275"/>
      <c r="L34" s="276"/>
      <c r="M34" s="276"/>
      <c r="N34" s="276"/>
      <c r="O34" s="276"/>
      <c r="P34" s="277"/>
      <c r="Q34" s="277"/>
    </row>
    <row r="35" spans="10:17" ht="18" customHeight="1">
      <c r="J35" s="275"/>
      <c r="K35" s="275"/>
      <c r="L35" s="276"/>
      <c r="M35" s="276"/>
      <c r="N35" s="276"/>
      <c r="O35" s="276"/>
      <c r="P35" s="277"/>
      <c r="Q35" s="277"/>
    </row>
    <row r="36" spans="10:17" ht="18" customHeight="1">
      <c r="J36" s="275"/>
      <c r="K36" s="275"/>
      <c r="L36" s="276"/>
      <c r="M36" s="276"/>
      <c r="N36" s="276"/>
      <c r="O36" s="276"/>
      <c r="P36" s="277"/>
      <c r="Q36" s="277"/>
    </row>
    <row r="37" spans="10:17" ht="18" customHeight="1">
      <c r="J37" s="275"/>
      <c r="K37" s="275"/>
      <c r="L37" s="276"/>
      <c r="M37" s="276"/>
      <c r="N37" s="276"/>
      <c r="O37" s="276"/>
      <c r="P37" s="277"/>
      <c r="Q37" s="277"/>
    </row>
    <row r="38" spans="10:17" ht="18" customHeight="1">
      <c r="J38" s="275"/>
      <c r="K38" s="275"/>
      <c r="L38" s="276"/>
      <c r="M38" s="276"/>
      <c r="N38" s="276"/>
      <c r="O38" s="276"/>
      <c r="P38" s="277"/>
      <c r="Q38" s="277"/>
    </row>
  </sheetData>
  <sheetProtection/>
  <mergeCells count="108">
    <mergeCell ref="G15:G16"/>
    <mergeCell ref="J18:K18"/>
    <mergeCell ref="L18:M18"/>
    <mergeCell ref="N18:O18"/>
    <mergeCell ref="P18:Q18"/>
    <mergeCell ref="B14:H14"/>
    <mergeCell ref="J14:Q14"/>
    <mergeCell ref="J17:K17"/>
    <mergeCell ref="L17:M17"/>
    <mergeCell ref="N17:O17"/>
    <mergeCell ref="P17:Q17"/>
    <mergeCell ref="J20:K20"/>
    <mergeCell ref="L20:M20"/>
    <mergeCell ref="N20:O20"/>
    <mergeCell ref="P20:Q20"/>
    <mergeCell ref="J19:K19"/>
    <mergeCell ref="L19:M19"/>
    <mergeCell ref="N19:O19"/>
    <mergeCell ref="P19:Q19"/>
    <mergeCell ref="J22:K22"/>
    <mergeCell ref="L22:M22"/>
    <mergeCell ref="N22:O22"/>
    <mergeCell ref="P22:Q22"/>
    <mergeCell ref="J21:K21"/>
    <mergeCell ref="L21:M21"/>
    <mergeCell ref="N21:O21"/>
    <mergeCell ref="P21:Q21"/>
    <mergeCell ref="J24:K24"/>
    <mergeCell ref="L24:M24"/>
    <mergeCell ref="N24:O24"/>
    <mergeCell ref="P24:Q24"/>
    <mergeCell ref="J23:K23"/>
    <mergeCell ref="L23:M23"/>
    <mergeCell ref="N23:O23"/>
    <mergeCell ref="P23:Q23"/>
    <mergeCell ref="J26:K26"/>
    <mergeCell ref="L26:M26"/>
    <mergeCell ref="N26:O26"/>
    <mergeCell ref="P26:Q26"/>
    <mergeCell ref="J25:K25"/>
    <mergeCell ref="L25:M25"/>
    <mergeCell ref="N25:O25"/>
    <mergeCell ref="P25:Q25"/>
    <mergeCell ref="J28:K28"/>
    <mergeCell ref="L28:M28"/>
    <mergeCell ref="N28:O28"/>
    <mergeCell ref="P28:Q28"/>
    <mergeCell ref="J27:K27"/>
    <mergeCell ref="L27:M27"/>
    <mergeCell ref="N27:O27"/>
    <mergeCell ref="P27:Q27"/>
    <mergeCell ref="J30:K30"/>
    <mergeCell ref="L30:M30"/>
    <mergeCell ref="N30:O30"/>
    <mergeCell ref="P30:Q30"/>
    <mergeCell ref="J29:K29"/>
    <mergeCell ref="L29:M29"/>
    <mergeCell ref="N29:O29"/>
    <mergeCell ref="P29:Q29"/>
    <mergeCell ref="J32:K32"/>
    <mergeCell ref="L32:M32"/>
    <mergeCell ref="N32:O32"/>
    <mergeCell ref="P32:Q32"/>
    <mergeCell ref="J31:K31"/>
    <mergeCell ref="L31:M31"/>
    <mergeCell ref="N31:O31"/>
    <mergeCell ref="P31:Q31"/>
    <mergeCell ref="J34:K34"/>
    <mergeCell ref="L34:M34"/>
    <mergeCell ref="N34:O34"/>
    <mergeCell ref="P34:Q34"/>
    <mergeCell ref="J33:K33"/>
    <mergeCell ref="L33:M33"/>
    <mergeCell ref="N33:O33"/>
    <mergeCell ref="P33:Q33"/>
    <mergeCell ref="J36:K36"/>
    <mergeCell ref="L36:M36"/>
    <mergeCell ref="N36:O36"/>
    <mergeCell ref="P36:Q36"/>
    <mergeCell ref="J35:K35"/>
    <mergeCell ref="L35:M35"/>
    <mergeCell ref="N35:O35"/>
    <mergeCell ref="P35:Q35"/>
    <mergeCell ref="J38:K38"/>
    <mergeCell ref="L38:M38"/>
    <mergeCell ref="N38:O38"/>
    <mergeCell ref="P38:Q38"/>
    <mergeCell ref="J37:K37"/>
    <mergeCell ref="L37:M37"/>
    <mergeCell ref="N37:O37"/>
    <mergeCell ref="P37:Q37"/>
    <mergeCell ref="H15:H16"/>
    <mergeCell ref="I14:I16"/>
    <mergeCell ref="J15:J16"/>
    <mergeCell ref="N15:N16"/>
    <mergeCell ref="A14:A16"/>
    <mergeCell ref="B15:B16"/>
    <mergeCell ref="C15:C16"/>
    <mergeCell ref="D15:D16"/>
    <mergeCell ref="E15:E16"/>
    <mergeCell ref="F15:F16"/>
    <mergeCell ref="U14:U16"/>
    <mergeCell ref="L15:M16"/>
    <mergeCell ref="P15:P16"/>
    <mergeCell ref="R15:R16"/>
    <mergeCell ref="S15:S16"/>
    <mergeCell ref="T15:T16"/>
    <mergeCell ref="R14:T14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1:T51"/>
  <sheetViews>
    <sheetView zoomScalePageLayoutView="0" workbookViewId="0" topLeftCell="A7">
      <selection activeCell="I11" sqref="I11"/>
    </sheetView>
  </sheetViews>
  <sheetFormatPr defaultColWidth="9.00390625" defaultRowHeight="18" customHeight="1"/>
  <cols>
    <col min="1" max="1" width="11.875" style="6" customWidth="1"/>
    <col min="2" max="2" width="11.50390625" style="6" customWidth="1"/>
    <col min="3" max="3" width="11.50390625" style="7" customWidth="1"/>
    <col min="4" max="7" width="11.50390625" style="6" customWidth="1"/>
    <col min="8" max="8" width="13.25390625" style="6" customWidth="1"/>
    <col min="9" max="9" width="8.625" style="8" customWidth="1"/>
    <col min="10" max="10" width="4.875" style="6" customWidth="1"/>
    <col min="11" max="12" width="6.625" style="6" customWidth="1"/>
    <col min="13" max="13" width="8.625" style="6" customWidth="1"/>
    <col min="14" max="14" width="4.875" style="6" customWidth="1"/>
    <col min="15" max="15" width="8.875" style="6" customWidth="1"/>
    <col min="16" max="16" width="4.875" style="6" customWidth="1"/>
    <col min="17" max="17" width="13.75390625" style="6" customWidth="1"/>
    <col min="18" max="19" width="13.25390625" style="6" customWidth="1"/>
    <col min="20" max="20" width="13.25390625" style="9" customWidth="1"/>
    <col min="21" max="16384" width="9.00390625" style="6" customWidth="1"/>
  </cols>
  <sheetData>
    <row r="11" spans="2:6" ht="18" customHeight="1">
      <c r="B11" s="6" t="s">
        <v>1284</v>
      </c>
      <c r="F11" s="6" t="s">
        <v>1285</v>
      </c>
    </row>
    <row r="14" spans="1:20" ht="18" customHeight="1">
      <c r="A14" s="255" t="s">
        <v>4</v>
      </c>
      <c r="B14" s="255" t="s">
        <v>7</v>
      </c>
      <c r="C14" s="255"/>
      <c r="D14" s="255"/>
      <c r="E14" s="255"/>
      <c r="F14" s="255"/>
      <c r="G14" s="255"/>
      <c r="H14" s="255" t="s">
        <v>4</v>
      </c>
      <c r="I14" s="240" t="s">
        <v>8</v>
      </c>
      <c r="J14" s="283"/>
      <c r="K14" s="284"/>
      <c r="L14" s="284"/>
      <c r="M14" s="284"/>
      <c r="N14" s="284"/>
      <c r="O14" s="284"/>
      <c r="P14" s="238"/>
      <c r="Q14" s="194" t="s">
        <v>243</v>
      </c>
      <c r="R14" s="194"/>
      <c r="S14" s="194"/>
      <c r="T14" s="256" t="s">
        <v>1199</v>
      </c>
    </row>
    <row r="15" spans="1:20" ht="9" customHeight="1">
      <c r="A15" s="255"/>
      <c r="B15" s="255" t="s">
        <v>10</v>
      </c>
      <c r="C15" s="318" t="s">
        <v>192</v>
      </c>
      <c r="D15" s="255" t="s">
        <v>12</v>
      </c>
      <c r="E15" s="255" t="s">
        <v>13</v>
      </c>
      <c r="F15" s="255" t="s">
        <v>14</v>
      </c>
      <c r="G15" s="255" t="s">
        <v>15</v>
      </c>
      <c r="H15" s="239"/>
      <c r="I15" s="263" t="s">
        <v>244</v>
      </c>
      <c r="J15" s="14">
        <v>-1</v>
      </c>
      <c r="K15" s="238" t="s">
        <v>17</v>
      </c>
      <c r="L15" s="239"/>
      <c r="M15" s="259" t="s">
        <v>18</v>
      </c>
      <c r="N15" s="15">
        <v>2</v>
      </c>
      <c r="O15" s="259" t="s">
        <v>19</v>
      </c>
      <c r="P15" s="14">
        <v>3</v>
      </c>
      <c r="Q15" s="194" t="s">
        <v>245</v>
      </c>
      <c r="R15" s="194" t="s">
        <v>246</v>
      </c>
      <c r="S15" s="194" t="s">
        <v>247</v>
      </c>
      <c r="T15" s="256"/>
    </row>
    <row r="16" spans="1:20" ht="9" customHeight="1">
      <c r="A16" s="255"/>
      <c r="B16" s="255"/>
      <c r="C16" s="318"/>
      <c r="D16" s="255"/>
      <c r="E16" s="255"/>
      <c r="F16" s="255"/>
      <c r="G16" s="255"/>
      <c r="H16" s="239"/>
      <c r="I16" s="264"/>
      <c r="J16" s="16"/>
      <c r="K16" s="238"/>
      <c r="L16" s="239"/>
      <c r="M16" s="260"/>
      <c r="N16" s="17"/>
      <c r="O16" s="260"/>
      <c r="P16" s="16"/>
      <c r="Q16" s="194"/>
      <c r="R16" s="194"/>
      <c r="S16" s="194"/>
      <c r="T16" s="256"/>
    </row>
    <row r="17" spans="1:20" ht="18" customHeight="1">
      <c r="A17" s="10" t="s">
        <v>1286</v>
      </c>
      <c r="B17" s="10" t="s">
        <v>1287</v>
      </c>
      <c r="C17" s="11" t="s">
        <v>1288</v>
      </c>
      <c r="D17" s="10" t="s">
        <v>643</v>
      </c>
      <c r="E17" s="10" t="s">
        <v>1289</v>
      </c>
      <c r="F17" s="10" t="s">
        <v>640</v>
      </c>
      <c r="G17" s="10" t="s">
        <v>640</v>
      </c>
      <c r="H17" s="10" t="s">
        <v>1286</v>
      </c>
      <c r="I17" s="321">
        <v>3.09</v>
      </c>
      <c r="J17" s="321"/>
      <c r="K17" s="255">
        <v>61.4</v>
      </c>
      <c r="L17" s="255"/>
      <c r="M17" s="288">
        <v>19.8</v>
      </c>
      <c r="N17" s="288"/>
      <c r="O17" s="288">
        <v>1220</v>
      </c>
      <c r="P17" s="288"/>
      <c r="Q17" s="10"/>
      <c r="R17" s="10">
        <v>2000</v>
      </c>
      <c r="S17" s="10"/>
      <c r="T17" s="11">
        <v>6</v>
      </c>
    </row>
    <row r="18" spans="1:20" ht="18" customHeight="1">
      <c r="A18" s="10" t="s">
        <v>1290</v>
      </c>
      <c r="B18" s="10" t="s">
        <v>1287</v>
      </c>
      <c r="C18" s="11" t="s">
        <v>1288</v>
      </c>
      <c r="D18" s="10" t="s">
        <v>643</v>
      </c>
      <c r="E18" s="10" t="s">
        <v>643</v>
      </c>
      <c r="F18" s="10" t="s">
        <v>640</v>
      </c>
      <c r="G18" s="10" t="s">
        <v>640</v>
      </c>
      <c r="H18" s="10" t="s">
        <v>1290</v>
      </c>
      <c r="I18" s="320">
        <v>3.4</v>
      </c>
      <c r="J18" s="320"/>
      <c r="K18" s="255">
        <v>60.3</v>
      </c>
      <c r="L18" s="255"/>
      <c r="M18" s="256">
        <v>17.5</v>
      </c>
      <c r="N18" s="256"/>
      <c r="O18" s="256">
        <v>1050</v>
      </c>
      <c r="P18" s="256"/>
      <c r="Q18" s="10"/>
      <c r="R18" s="10">
        <v>2000</v>
      </c>
      <c r="S18" s="10"/>
      <c r="T18" s="11">
        <v>5.6</v>
      </c>
    </row>
    <row r="19" spans="1:20" ht="18" customHeight="1">
      <c r="A19" s="10" t="s">
        <v>1291</v>
      </c>
      <c r="B19" s="10" t="s">
        <v>1292</v>
      </c>
      <c r="C19" s="10" t="s">
        <v>1293</v>
      </c>
      <c r="D19" s="10" t="s">
        <v>661</v>
      </c>
      <c r="E19" s="10" t="s">
        <v>661</v>
      </c>
      <c r="F19" s="10" t="s">
        <v>640</v>
      </c>
      <c r="G19" s="10" t="s">
        <v>640</v>
      </c>
      <c r="H19" s="10" t="s">
        <v>1291</v>
      </c>
      <c r="I19" s="320">
        <v>2.7</v>
      </c>
      <c r="J19" s="320"/>
      <c r="K19" s="255">
        <v>70</v>
      </c>
      <c r="L19" s="255"/>
      <c r="M19" s="256">
        <v>27</v>
      </c>
      <c r="N19" s="256"/>
      <c r="O19" s="256">
        <v>1890</v>
      </c>
      <c r="P19" s="256"/>
      <c r="Q19" s="10"/>
      <c r="R19" s="10">
        <v>2450</v>
      </c>
      <c r="S19" s="10"/>
      <c r="T19" s="11">
        <v>9.6</v>
      </c>
    </row>
    <row r="20" spans="1:20" ht="18" customHeight="1">
      <c r="A20" s="10" t="s">
        <v>1294</v>
      </c>
      <c r="B20" s="10" t="s">
        <v>169</v>
      </c>
      <c r="C20" s="11" t="s">
        <v>1295</v>
      </c>
      <c r="D20" s="10" t="s">
        <v>646</v>
      </c>
      <c r="E20" s="10" t="s">
        <v>848</v>
      </c>
      <c r="F20" s="10" t="s">
        <v>640</v>
      </c>
      <c r="G20" s="10" t="s">
        <v>640</v>
      </c>
      <c r="H20" s="10" t="s">
        <v>1294</v>
      </c>
      <c r="I20" s="320">
        <v>2.33</v>
      </c>
      <c r="J20" s="320"/>
      <c r="K20" s="255">
        <v>71.1</v>
      </c>
      <c r="L20" s="255"/>
      <c r="M20" s="256">
        <v>30.5</v>
      </c>
      <c r="N20" s="256"/>
      <c r="O20" s="256">
        <v>2170</v>
      </c>
      <c r="P20" s="256"/>
      <c r="Q20" s="10"/>
      <c r="R20" s="10">
        <v>2850</v>
      </c>
      <c r="S20" s="10"/>
      <c r="T20" s="11">
        <v>11</v>
      </c>
    </row>
    <row r="21" spans="1:20" ht="18" customHeight="1">
      <c r="A21" s="10" t="s">
        <v>1296</v>
      </c>
      <c r="B21" s="10" t="s">
        <v>53</v>
      </c>
      <c r="C21" s="10" t="s">
        <v>1297</v>
      </c>
      <c r="D21" s="10" t="s">
        <v>216</v>
      </c>
      <c r="E21" s="10" t="s">
        <v>216</v>
      </c>
      <c r="F21" s="10" t="s">
        <v>640</v>
      </c>
      <c r="G21" s="10" t="s">
        <v>640</v>
      </c>
      <c r="H21" s="10" t="s">
        <v>1296</v>
      </c>
      <c r="I21" s="320">
        <v>1.46</v>
      </c>
      <c r="J21" s="320"/>
      <c r="K21" s="255">
        <v>85.2</v>
      </c>
      <c r="L21" s="255"/>
      <c r="M21" s="256">
        <v>58.3</v>
      </c>
      <c r="N21" s="256"/>
      <c r="O21" s="256">
        <v>4960</v>
      </c>
      <c r="P21" s="256"/>
      <c r="Q21" s="10"/>
      <c r="R21" s="10">
        <v>4600</v>
      </c>
      <c r="S21" s="10"/>
      <c r="T21" s="11">
        <v>25.8</v>
      </c>
    </row>
    <row r="22" spans="1:20" ht="18" customHeight="1">
      <c r="A22" s="10" t="s">
        <v>1298</v>
      </c>
      <c r="B22" s="10" t="s">
        <v>1299</v>
      </c>
      <c r="C22" s="10" t="s">
        <v>115</v>
      </c>
      <c r="D22" s="10" t="s">
        <v>1300</v>
      </c>
      <c r="E22" s="10" t="s">
        <v>1301</v>
      </c>
      <c r="F22" s="10" t="s">
        <v>382</v>
      </c>
      <c r="G22" s="10" t="s">
        <v>116</v>
      </c>
      <c r="H22" s="10" t="s">
        <v>1298</v>
      </c>
      <c r="I22" s="320">
        <v>3.31</v>
      </c>
      <c r="J22" s="320"/>
      <c r="K22" s="255">
        <v>43</v>
      </c>
      <c r="L22" s="255"/>
      <c r="M22" s="318">
        <v>13</v>
      </c>
      <c r="N22" s="318"/>
      <c r="O22" s="256">
        <v>558</v>
      </c>
      <c r="P22" s="256"/>
      <c r="Q22" s="10"/>
      <c r="R22" s="10"/>
      <c r="S22" s="10">
        <v>1800</v>
      </c>
      <c r="T22" s="11">
        <v>2.8</v>
      </c>
    </row>
    <row r="23" spans="1:20" ht="18" customHeight="1">
      <c r="A23" s="10" t="s">
        <v>1302</v>
      </c>
      <c r="B23" s="10" t="s">
        <v>1303</v>
      </c>
      <c r="C23" s="10" t="s">
        <v>1304</v>
      </c>
      <c r="D23" s="10" t="s">
        <v>251</v>
      </c>
      <c r="E23" s="10" t="s">
        <v>260</v>
      </c>
      <c r="F23" s="10" t="s">
        <v>1305</v>
      </c>
      <c r="G23" s="10" t="s">
        <v>924</v>
      </c>
      <c r="H23" s="10" t="s">
        <v>1302</v>
      </c>
      <c r="I23" s="320">
        <v>4.49</v>
      </c>
      <c r="J23" s="320"/>
      <c r="K23" s="256">
        <v>53.2</v>
      </c>
      <c r="L23" s="256"/>
      <c r="M23" s="318">
        <v>11.8</v>
      </c>
      <c r="N23" s="318"/>
      <c r="O23" s="256">
        <v>629</v>
      </c>
      <c r="P23" s="256"/>
      <c r="Q23" s="10"/>
      <c r="R23" s="10">
        <v>1540</v>
      </c>
      <c r="S23" s="10"/>
      <c r="T23" s="11">
        <v>3.8</v>
      </c>
    </row>
    <row r="24" spans="1:20" ht="18" customHeight="1">
      <c r="A24" s="10" t="s">
        <v>1306</v>
      </c>
      <c r="B24" s="10" t="s">
        <v>156</v>
      </c>
      <c r="C24" s="10" t="s">
        <v>1307</v>
      </c>
      <c r="D24" s="10">
        <v>4.5</v>
      </c>
      <c r="E24" s="10" t="s">
        <v>1308</v>
      </c>
      <c r="F24" s="10" t="s">
        <v>823</v>
      </c>
      <c r="G24" s="10" t="s">
        <v>412</v>
      </c>
      <c r="H24" s="10" t="s">
        <v>1306</v>
      </c>
      <c r="I24" s="320">
        <v>3.6</v>
      </c>
      <c r="J24" s="320"/>
      <c r="K24" s="256">
        <v>69.1</v>
      </c>
      <c r="L24" s="256"/>
      <c r="M24" s="318">
        <v>19.2</v>
      </c>
      <c r="N24" s="318"/>
      <c r="O24" s="256">
        <v>1330</v>
      </c>
      <c r="P24" s="256"/>
      <c r="Q24" s="10">
        <v>1593</v>
      </c>
      <c r="R24" s="10"/>
      <c r="S24" s="10"/>
      <c r="T24" s="11">
        <v>7</v>
      </c>
    </row>
    <row r="25" spans="3:20" s="5" customFormat="1" ht="18" customHeight="1">
      <c r="C25" s="12"/>
      <c r="I25" s="312"/>
      <c r="J25" s="312"/>
      <c r="K25" s="253"/>
      <c r="L25" s="253"/>
      <c r="M25" s="319"/>
      <c r="N25" s="319"/>
      <c r="O25" s="253"/>
      <c r="P25" s="253"/>
      <c r="T25" s="18"/>
    </row>
    <row r="26" spans="3:20" s="5" customFormat="1" ht="18" customHeight="1">
      <c r="C26" s="12"/>
      <c r="I26" s="312"/>
      <c r="J26" s="312"/>
      <c r="K26" s="253"/>
      <c r="L26" s="253"/>
      <c r="M26" s="319"/>
      <c r="N26" s="319"/>
      <c r="O26" s="253"/>
      <c r="P26" s="253"/>
      <c r="T26" s="18"/>
    </row>
    <row r="27" spans="3:20" s="5" customFormat="1" ht="18" customHeight="1">
      <c r="C27" s="12"/>
      <c r="I27" s="312"/>
      <c r="J27" s="312"/>
      <c r="K27" s="253"/>
      <c r="L27" s="253"/>
      <c r="M27" s="319"/>
      <c r="N27" s="319"/>
      <c r="O27" s="253"/>
      <c r="P27" s="253"/>
      <c r="T27" s="18"/>
    </row>
    <row r="28" spans="3:20" s="5" customFormat="1" ht="18" customHeight="1">
      <c r="C28" s="12"/>
      <c r="I28" s="312"/>
      <c r="J28" s="312"/>
      <c r="K28" s="253"/>
      <c r="L28" s="253"/>
      <c r="M28" s="319"/>
      <c r="N28" s="319"/>
      <c r="O28" s="253"/>
      <c r="P28" s="253"/>
      <c r="T28" s="18"/>
    </row>
    <row r="29" spans="3:20" s="5" customFormat="1" ht="18" customHeight="1">
      <c r="C29" s="12"/>
      <c r="I29" s="312"/>
      <c r="J29" s="312"/>
      <c r="K29" s="253"/>
      <c r="L29" s="253"/>
      <c r="M29" s="319"/>
      <c r="N29" s="319"/>
      <c r="O29" s="253"/>
      <c r="P29" s="253"/>
      <c r="T29" s="18"/>
    </row>
    <row r="30" spans="3:20" s="5" customFormat="1" ht="18" customHeight="1">
      <c r="C30" s="12"/>
      <c r="I30" s="312"/>
      <c r="J30" s="312"/>
      <c r="K30" s="253"/>
      <c r="L30" s="253"/>
      <c r="M30" s="319"/>
      <c r="N30" s="319"/>
      <c r="O30" s="253"/>
      <c r="P30" s="253"/>
      <c r="T30" s="18"/>
    </row>
    <row r="31" spans="3:20" s="5" customFormat="1" ht="18" customHeight="1">
      <c r="C31" s="12"/>
      <c r="I31" s="312"/>
      <c r="J31" s="312"/>
      <c r="K31" s="253"/>
      <c r="L31" s="253"/>
      <c r="M31" s="319"/>
      <c r="N31" s="319"/>
      <c r="O31" s="253"/>
      <c r="P31" s="253"/>
      <c r="T31" s="18"/>
    </row>
    <row r="32" spans="3:20" s="5" customFormat="1" ht="18" customHeight="1">
      <c r="C32" s="12"/>
      <c r="I32" s="312"/>
      <c r="J32" s="312"/>
      <c r="K32" s="253"/>
      <c r="L32" s="253"/>
      <c r="M32" s="253"/>
      <c r="N32" s="253"/>
      <c r="O32" s="253"/>
      <c r="P32" s="253"/>
      <c r="T32" s="18"/>
    </row>
    <row r="33" spans="3:20" s="5" customFormat="1" ht="18" customHeight="1">
      <c r="C33" s="12"/>
      <c r="I33" s="312"/>
      <c r="J33" s="312"/>
      <c r="K33" s="253"/>
      <c r="L33" s="253"/>
      <c r="M33" s="319"/>
      <c r="N33" s="319"/>
      <c r="O33" s="253"/>
      <c r="P33" s="253"/>
      <c r="T33" s="18"/>
    </row>
    <row r="34" spans="3:20" s="5" customFormat="1" ht="18" customHeight="1">
      <c r="C34" s="12"/>
      <c r="I34" s="312"/>
      <c r="J34" s="312"/>
      <c r="K34" s="253"/>
      <c r="L34" s="253"/>
      <c r="M34" s="319"/>
      <c r="N34" s="319"/>
      <c r="O34" s="253"/>
      <c r="P34" s="253"/>
      <c r="T34" s="18"/>
    </row>
    <row r="35" spans="3:20" s="5" customFormat="1" ht="18" customHeight="1">
      <c r="C35" s="12"/>
      <c r="I35" s="312"/>
      <c r="J35" s="312"/>
      <c r="K35" s="253"/>
      <c r="L35" s="253"/>
      <c r="M35" s="319"/>
      <c r="N35" s="319"/>
      <c r="O35" s="253"/>
      <c r="P35" s="253"/>
      <c r="T35" s="18"/>
    </row>
    <row r="36" spans="3:20" s="5" customFormat="1" ht="18" customHeight="1">
      <c r="C36" s="12"/>
      <c r="I36" s="312"/>
      <c r="J36" s="312"/>
      <c r="K36" s="253"/>
      <c r="L36" s="253"/>
      <c r="M36" s="319"/>
      <c r="N36" s="319"/>
      <c r="O36" s="253"/>
      <c r="P36" s="253"/>
      <c r="T36" s="18"/>
    </row>
    <row r="37" spans="3:20" s="5" customFormat="1" ht="18" customHeight="1">
      <c r="C37" s="12"/>
      <c r="I37" s="312"/>
      <c r="J37" s="312"/>
      <c r="K37" s="253"/>
      <c r="L37" s="253"/>
      <c r="M37" s="319"/>
      <c r="N37" s="319"/>
      <c r="O37" s="253"/>
      <c r="P37" s="253"/>
      <c r="T37" s="18"/>
    </row>
    <row r="38" spans="3:20" s="5" customFormat="1" ht="18" customHeight="1">
      <c r="C38" s="12"/>
      <c r="I38" s="312"/>
      <c r="J38" s="312"/>
      <c r="K38" s="253"/>
      <c r="L38" s="253"/>
      <c r="M38" s="319"/>
      <c r="N38" s="319"/>
      <c r="O38" s="253"/>
      <c r="P38" s="253"/>
      <c r="T38" s="18"/>
    </row>
    <row r="39" spans="11:14" ht="18" customHeight="1">
      <c r="K39" s="9"/>
      <c r="L39" s="9"/>
      <c r="M39" s="7"/>
      <c r="N39" s="7"/>
    </row>
    <row r="40" spans="11:14" ht="18" customHeight="1">
      <c r="K40" s="9"/>
      <c r="L40" s="9"/>
      <c r="M40" s="7"/>
      <c r="N40" s="7"/>
    </row>
    <row r="41" spans="11:14" ht="18" customHeight="1">
      <c r="K41" s="9"/>
      <c r="L41" s="9"/>
      <c r="M41" s="7"/>
      <c r="N41" s="7"/>
    </row>
    <row r="42" spans="11:14" ht="18" customHeight="1">
      <c r="K42" s="9"/>
      <c r="L42" s="9"/>
      <c r="M42" s="7"/>
      <c r="N42" s="7"/>
    </row>
    <row r="43" spans="11:14" ht="18" customHeight="1">
      <c r="K43" s="9"/>
      <c r="L43" s="9"/>
      <c r="M43" s="7"/>
      <c r="N43" s="7"/>
    </row>
    <row r="44" spans="11:14" ht="18" customHeight="1">
      <c r="K44" s="9"/>
      <c r="L44" s="9"/>
      <c r="M44" s="7"/>
      <c r="N44" s="7"/>
    </row>
    <row r="45" spans="11:14" ht="18" customHeight="1">
      <c r="K45" s="9"/>
      <c r="L45" s="9"/>
      <c r="M45" s="7"/>
      <c r="N45" s="7"/>
    </row>
    <row r="46" spans="11:12" ht="18" customHeight="1">
      <c r="K46" s="9"/>
      <c r="L46" s="9"/>
    </row>
    <row r="47" spans="11:12" ht="18" customHeight="1">
      <c r="K47" s="9"/>
      <c r="L47" s="9"/>
    </row>
    <row r="48" spans="11:12" ht="18" customHeight="1">
      <c r="K48" s="9"/>
      <c r="L48" s="9"/>
    </row>
    <row r="49" spans="11:12" ht="18" customHeight="1">
      <c r="K49" s="9"/>
      <c r="L49" s="9"/>
    </row>
    <row r="50" spans="11:12" ht="18" customHeight="1">
      <c r="K50" s="9"/>
      <c r="L50" s="9"/>
    </row>
    <row r="51" spans="11:12" ht="18" customHeight="1">
      <c r="K51" s="9"/>
      <c r="L51" s="9"/>
    </row>
  </sheetData>
  <sheetProtection/>
  <mergeCells count="107">
    <mergeCell ref="E15:E16"/>
    <mergeCell ref="F15:F16"/>
    <mergeCell ref="G15:G16"/>
    <mergeCell ref="I18:J18"/>
    <mergeCell ref="K18:L18"/>
    <mergeCell ref="M18:N18"/>
    <mergeCell ref="O18:P18"/>
    <mergeCell ref="B14:G14"/>
    <mergeCell ref="I14:P14"/>
    <mergeCell ref="I17:J17"/>
    <mergeCell ref="K17:L17"/>
    <mergeCell ref="M17:N17"/>
    <mergeCell ref="O17:P17"/>
    <mergeCell ref="I20:J20"/>
    <mergeCell ref="K20:L20"/>
    <mergeCell ref="M20:N20"/>
    <mergeCell ref="O20:P20"/>
    <mergeCell ref="I19:J19"/>
    <mergeCell ref="K19:L19"/>
    <mergeCell ref="M19:N19"/>
    <mergeCell ref="O19:P19"/>
    <mergeCell ref="I22:J22"/>
    <mergeCell ref="K22:L22"/>
    <mergeCell ref="M22:N22"/>
    <mergeCell ref="O22:P22"/>
    <mergeCell ref="I21:J21"/>
    <mergeCell ref="K21:L21"/>
    <mergeCell ref="M21:N21"/>
    <mergeCell ref="O21:P21"/>
    <mergeCell ref="I24:J24"/>
    <mergeCell ref="K24:L24"/>
    <mergeCell ref="M24:N24"/>
    <mergeCell ref="O24:P24"/>
    <mergeCell ref="I23:J23"/>
    <mergeCell ref="K23:L23"/>
    <mergeCell ref="M23:N23"/>
    <mergeCell ref="O23:P23"/>
    <mergeCell ref="I26:J26"/>
    <mergeCell ref="K26:L26"/>
    <mergeCell ref="M26:N26"/>
    <mergeCell ref="O26:P26"/>
    <mergeCell ref="I25:J25"/>
    <mergeCell ref="K25:L25"/>
    <mergeCell ref="M25:N25"/>
    <mergeCell ref="O25:P25"/>
    <mergeCell ref="I28:J28"/>
    <mergeCell ref="K28:L28"/>
    <mergeCell ref="M28:N28"/>
    <mergeCell ref="O28:P28"/>
    <mergeCell ref="I27:J27"/>
    <mergeCell ref="K27:L27"/>
    <mergeCell ref="M27:N27"/>
    <mergeCell ref="O27:P27"/>
    <mergeCell ref="I30:J30"/>
    <mergeCell ref="K30:L30"/>
    <mergeCell ref="M30:N30"/>
    <mergeCell ref="O30:P30"/>
    <mergeCell ref="I29:J29"/>
    <mergeCell ref="K29:L29"/>
    <mergeCell ref="M29:N29"/>
    <mergeCell ref="O29:P29"/>
    <mergeCell ref="I32:J32"/>
    <mergeCell ref="K32:L32"/>
    <mergeCell ref="M32:N32"/>
    <mergeCell ref="O32:P32"/>
    <mergeCell ref="I31:J31"/>
    <mergeCell ref="K31:L31"/>
    <mergeCell ref="M31:N31"/>
    <mergeCell ref="O31:P31"/>
    <mergeCell ref="M34:N34"/>
    <mergeCell ref="O34:P34"/>
    <mergeCell ref="I33:J33"/>
    <mergeCell ref="K33:L33"/>
    <mergeCell ref="M33:N33"/>
    <mergeCell ref="O33:P33"/>
    <mergeCell ref="M36:N36"/>
    <mergeCell ref="O36:P36"/>
    <mergeCell ref="I35:J35"/>
    <mergeCell ref="K35:L35"/>
    <mergeCell ref="M35:N35"/>
    <mergeCell ref="O35:P35"/>
    <mergeCell ref="M38:N38"/>
    <mergeCell ref="O38:P38"/>
    <mergeCell ref="I37:J37"/>
    <mergeCell ref="K37:L37"/>
    <mergeCell ref="M37:N37"/>
    <mergeCell ref="O37:P37"/>
    <mergeCell ref="A14:A16"/>
    <mergeCell ref="B15:B16"/>
    <mergeCell ref="C15:C16"/>
    <mergeCell ref="D15:D16"/>
    <mergeCell ref="I38:J38"/>
    <mergeCell ref="K38:L38"/>
    <mergeCell ref="I36:J36"/>
    <mergeCell ref="K36:L36"/>
    <mergeCell ref="I34:J34"/>
    <mergeCell ref="K34:L34"/>
    <mergeCell ref="Q15:Q16"/>
    <mergeCell ref="R15:R16"/>
    <mergeCell ref="S15:S16"/>
    <mergeCell ref="T14:T16"/>
    <mergeCell ref="H14:H16"/>
    <mergeCell ref="I15:I16"/>
    <mergeCell ref="M15:M16"/>
    <mergeCell ref="O15:O16"/>
    <mergeCell ref="K15:L16"/>
    <mergeCell ref="Q14:S14"/>
  </mergeCells>
  <printOptions/>
  <pageMargins left="0.75" right="0.75" top="1" bottom="1" header="0.5" footer="0.5"/>
  <pageSetup orientation="portrait" paperSize="9"/>
  <legacyDrawing r:id="rId3"/>
  <oleObjects>
    <oleObject progId="AutoCAD.Drawing.16" shapeId="1" r:id="rId1"/>
    <oleObject progId="AutoCAD.Drawing.16" shapeId="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4:P27"/>
  <sheetViews>
    <sheetView zoomScalePageLayoutView="0" workbookViewId="0" topLeftCell="A10">
      <selection activeCell="D27" sqref="D27"/>
    </sheetView>
  </sheetViews>
  <sheetFormatPr defaultColWidth="9.00390625" defaultRowHeight="14.25"/>
  <cols>
    <col min="1" max="1" width="9.00390625" style="4" customWidth="1"/>
    <col min="2" max="2" width="3.875" style="4" customWidth="1"/>
    <col min="3" max="3" width="7.375" style="4" customWidth="1"/>
    <col min="4" max="16384" width="9.00390625" style="4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spans="5:11" ht="12">
      <c r="E14" s="193" t="s">
        <v>188</v>
      </c>
      <c r="F14" s="193"/>
      <c r="G14" s="79"/>
      <c r="H14" s="79"/>
      <c r="I14" s="79"/>
      <c r="J14" s="193" t="s">
        <v>189</v>
      </c>
      <c r="K14" s="193"/>
    </row>
    <row r="15" spans="5:11" ht="14.25" customHeight="1">
      <c r="E15" s="193"/>
      <c r="F15" s="193"/>
      <c r="G15" s="79"/>
      <c r="H15" s="79"/>
      <c r="I15" s="79"/>
      <c r="J15" s="193"/>
      <c r="K15" s="193"/>
    </row>
    <row r="18" spans="1:16" s="79" customFormat="1" ht="21" customHeight="1">
      <c r="A18" s="195" t="s">
        <v>4</v>
      </c>
      <c r="B18" s="196" t="s">
        <v>190</v>
      </c>
      <c r="C18" s="196" t="s">
        <v>6</v>
      </c>
      <c r="D18" s="194" t="s">
        <v>191</v>
      </c>
      <c r="E18" s="194"/>
      <c r="F18" s="194"/>
      <c r="G18" s="194"/>
      <c r="H18" s="194"/>
      <c r="I18" s="194"/>
      <c r="J18" s="194"/>
      <c r="K18" s="194" t="s">
        <v>8</v>
      </c>
      <c r="L18" s="194"/>
      <c r="M18" s="194"/>
      <c r="N18" s="194"/>
      <c r="O18" s="194"/>
      <c r="P18" s="194"/>
    </row>
    <row r="19" spans="1:16" s="80" customFormat="1" ht="21.75" customHeight="1">
      <c r="A19" s="195"/>
      <c r="B19" s="197"/>
      <c r="C19" s="197"/>
      <c r="D19" s="82" t="s">
        <v>10</v>
      </c>
      <c r="E19" s="81" t="s">
        <v>192</v>
      </c>
      <c r="F19" s="82" t="s">
        <v>12</v>
      </c>
      <c r="G19" s="81" t="s">
        <v>13</v>
      </c>
      <c r="H19" s="81" t="s">
        <v>14</v>
      </c>
      <c r="I19" s="81" t="s">
        <v>15</v>
      </c>
      <c r="J19" s="81" t="s">
        <v>193</v>
      </c>
      <c r="K19" s="81" t="s">
        <v>194</v>
      </c>
      <c r="L19" s="81" t="s">
        <v>195</v>
      </c>
      <c r="M19" s="81" t="s">
        <v>196</v>
      </c>
      <c r="N19" s="81" t="s">
        <v>197</v>
      </c>
      <c r="O19" s="81" t="s">
        <v>198</v>
      </c>
      <c r="P19" s="81" t="s">
        <v>9</v>
      </c>
    </row>
    <row r="20" spans="1:16" s="80" customFormat="1" ht="21.75" customHeight="1">
      <c r="A20" s="81" t="s">
        <v>199</v>
      </c>
      <c r="B20" s="81" t="s">
        <v>0</v>
      </c>
      <c r="C20" s="81">
        <f>2.8*2</f>
        <v>5.6</v>
      </c>
      <c r="D20" s="81" t="s">
        <v>200</v>
      </c>
      <c r="E20" s="81" t="s">
        <v>201</v>
      </c>
      <c r="F20" s="81" t="s">
        <v>202</v>
      </c>
      <c r="G20" s="81" t="s">
        <v>203</v>
      </c>
      <c r="H20" s="81" t="s">
        <v>204</v>
      </c>
      <c r="I20" s="81" t="s">
        <v>205</v>
      </c>
      <c r="J20" s="81" t="s">
        <v>137</v>
      </c>
      <c r="K20" s="81">
        <v>1.18</v>
      </c>
      <c r="L20" s="81">
        <v>31</v>
      </c>
      <c r="M20" s="81">
        <v>37.4</v>
      </c>
      <c r="N20" s="81">
        <v>1150</v>
      </c>
      <c r="O20" s="81">
        <v>1800</v>
      </c>
      <c r="P20" s="81">
        <v>5.2</v>
      </c>
    </row>
    <row r="21" spans="1:16" s="80" customFormat="1" ht="21.75" customHeight="1">
      <c r="A21" s="81" t="s">
        <v>206</v>
      </c>
      <c r="B21" s="81" t="s">
        <v>1</v>
      </c>
      <c r="C21" s="81"/>
      <c r="D21" s="81" t="s">
        <v>207</v>
      </c>
      <c r="E21" s="81" t="s">
        <v>208</v>
      </c>
      <c r="F21" s="81" t="s">
        <v>202</v>
      </c>
      <c r="G21" s="81" t="s">
        <v>209</v>
      </c>
      <c r="H21" s="81" t="s">
        <v>210</v>
      </c>
      <c r="I21" s="81" t="s">
        <v>211</v>
      </c>
      <c r="J21" s="81" t="s">
        <v>212</v>
      </c>
      <c r="K21" s="81">
        <v>2.33</v>
      </c>
      <c r="L21" s="81">
        <v>19.6</v>
      </c>
      <c r="M21" s="81">
        <v>45.7</v>
      </c>
      <c r="N21" s="81">
        <v>897</v>
      </c>
      <c r="O21" s="81">
        <v>800</v>
      </c>
      <c r="P21" s="81">
        <v>4.9</v>
      </c>
    </row>
    <row r="22" spans="1:16" s="80" customFormat="1" ht="21.75" customHeight="1">
      <c r="A22" s="81" t="s">
        <v>213</v>
      </c>
      <c r="B22" s="81" t="s">
        <v>1</v>
      </c>
      <c r="C22" s="81"/>
      <c r="D22" s="81" t="s">
        <v>168</v>
      </c>
      <c r="E22" s="81" t="s">
        <v>79</v>
      </c>
      <c r="F22" s="81" t="s">
        <v>79</v>
      </c>
      <c r="G22" s="81" t="s">
        <v>214</v>
      </c>
      <c r="H22" s="81" t="s">
        <v>215</v>
      </c>
      <c r="I22" s="81" t="s">
        <v>216</v>
      </c>
      <c r="J22" s="81" t="s">
        <v>217</v>
      </c>
      <c r="K22" s="81">
        <v>1.35</v>
      </c>
      <c r="L22" s="81">
        <v>42</v>
      </c>
      <c r="M22" s="81">
        <v>56.6</v>
      </c>
      <c r="N22" s="81">
        <v>2375</v>
      </c>
      <c r="O22" s="81">
        <v>1500</v>
      </c>
      <c r="P22" s="81">
        <v>13.1</v>
      </c>
    </row>
    <row r="23" spans="1:16" s="80" customFormat="1" ht="21.75" customHeight="1">
      <c r="A23" s="81" t="s">
        <v>218</v>
      </c>
      <c r="B23" s="81" t="s">
        <v>1</v>
      </c>
      <c r="C23" s="81">
        <f>6.5*2</f>
        <v>13</v>
      </c>
      <c r="D23" s="81" t="s">
        <v>219</v>
      </c>
      <c r="E23" s="81" t="s">
        <v>220</v>
      </c>
      <c r="F23" s="81" t="s">
        <v>221</v>
      </c>
      <c r="G23" s="81" t="s">
        <v>222</v>
      </c>
      <c r="H23" s="81" t="s">
        <v>223</v>
      </c>
      <c r="I23" s="81" t="s">
        <v>224</v>
      </c>
      <c r="J23" s="81"/>
      <c r="K23" s="81">
        <v>1.48</v>
      </c>
      <c r="L23" s="81">
        <v>39.5</v>
      </c>
      <c r="M23" s="81">
        <v>58.5</v>
      </c>
      <c r="N23" s="81">
        <v>2310</v>
      </c>
      <c r="O23" s="81">
        <v>1200</v>
      </c>
      <c r="P23" s="81">
        <v>12.8</v>
      </c>
    </row>
    <row r="24" spans="1:16" s="80" customFormat="1" ht="21.75" customHeight="1">
      <c r="A24" s="81" t="s">
        <v>225</v>
      </c>
      <c r="B24" s="81" t="s">
        <v>1</v>
      </c>
      <c r="C24" s="81"/>
      <c r="D24" s="83" t="s">
        <v>226</v>
      </c>
      <c r="E24" s="81" t="s">
        <v>227</v>
      </c>
      <c r="F24" s="81" t="s">
        <v>228</v>
      </c>
      <c r="G24" s="81" t="s">
        <v>229</v>
      </c>
      <c r="H24" s="81" t="s">
        <v>230</v>
      </c>
      <c r="I24" s="81" t="s">
        <v>231</v>
      </c>
      <c r="J24" s="81"/>
      <c r="K24" s="81">
        <v>1.52</v>
      </c>
      <c r="L24" s="81">
        <v>43</v>
      </c>
      <c r="M24" s="81">
        <v>65.2</v>
      </c>
      <c r="N24" s="81">
        <v>2800</v>
      </c>
      <c r="O24" s="81">
        <v>1200</v>
      </c>
      <c r="P24" s="81">
        <v>15.5</v>
      </c>
    </row>
    <row r="25" spans="1:16" s="80" customFormat="1" ht="21.75" customHeight="1">
      <c r="A25" s="81" t="s">
        <v>232</v>
      </c>
      <c r="B25" s="81" t="s">
        <v>1</v>
      </c>
      <c r="C25" s="81"/>
      <c r="D25" s="83" t="s">
        <v>233</v>
      </c>
      <c r="E25" s="81" t="s">
        <v>136</v>
      </c>
      <c r="F25" s="81" t="s">
        <v>234</v>
      </c>
      <c r="G25" s="81" t="s">
        <v>235</v>
      </c>
      <c r="H25" s="81" t="s">
        <v>236</v>
      </c>
      <c r="I25" s="81" t="s">
        <v>237</v>
      </c>
      <c r="J25" s="81"/>
      <c r="K25" s="81">
        <v>0.95</v>
      </c>
      <c r="L25" s="81">
        <v>69</v>
      </c>
      <c r="M25" s="81">
        <v>65.6</v>
      </c>
      <c r="N25" s="81">
        <v>4542</v>
      </c>
      <c r="O25" s="81">
        <v>2000</v>
      </c>
      <c r="P25" s="81">
        <v>25.1</v>
      </c>
    </row>
    <row r="26" spans="1:16" s="80" customFormat="1" ht="21.75" customHeight="1">
      <c r="A26" s="81" t="s">
        <v>238</v>
      </c>
      <c r="B26" s="81" t="s">
        <v>1</v>
      </c>
      <c r="C26" s="81"/>
      <c r="D26" s="81" t="s">
        <v>239</v>
      </c>
      <c r="E26" s="81" t="s">
        <v>240</v>
      </c>
      <c r="F26" s="81" t="s">
        <v>167</v>
      </c>
      <c r="G26" s="81" t="s">
        <v>241</v>
      </c>
      <c r="H26" s="81" t="s">
        <v>242</v>
      </c>
      <c r="I26" s="81" t="s">
        <v>131</v>
      </c>
      <c r="J26" s="81" t="s">
        <v>216</v>
      </c>
      <c r="K26" s="81">
        <v>0.96</v>
      </c>
      <c r="L26" s="81">
        <v>102.4</v>
      </c>
      <c r="M26" s="81">
        <v>98.2</v>
      </c>
      <c r="N26" s="81">
        <v>10052</v>
      </c>
      <c r="O26" s="81">
        <v>2200</v>
      </c>
      <c r="P26" s="81">
        <v>55.5</v>
      </c>
    </row>
    <row r="27" spans="1:16" s="80" customFormat="1" ht="21.75" customHeight="1">
      <c r="A27" s="81"/>
      <c r="B27" s="81"/>
      <c r="C27" s="8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</sheetData>
  <sheetProtection/>
  <mergeCells count="7">
    <mergeCell ref="E14:F15"/>
    <mergeCell ref="J14:K15"/>
    <mergeCell ref="D18:J18"/>
    <mergeCell ref="K18:P18"/>
    <mergeCell ref="A18:A19"/>
    <mergeCell ref="B18:B19"/>
    <mergeCell ref="C18:C19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4:R32"/>
  <sheetViews>
    <sheetView zoomScalePageLayoutView="0" workbookViewId="0" topLeftCell="A1">
      <selection activeCell="M14" sqref="M14:R15"/>
    </sheetView>
  </sheetViews>
  <sheetFormatPr defaultColWidth="9.00390625" defaultRowHeight="14.25"/>
  <cols>
    <col min="1" max="16384" width="9.00390625" style="1" customWidth="1"/>
  </cols>
  <sheetData>
    <row r="14" spans="1:18" ht="14.25">
      <c r="A14" s="322" t="s">
        <v>4</v>
      </c>
      <c r="B14" s="322" t="s">
        <v>1198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 t="s">
        <v>8</v>
      </c>
      <c r="N14" s="322"/>
      <c r="O14" s="322"/>
      <c r="P14" s="322"/>
      <c r="Q14" s="322"/>
      <c r="R14" s="323" t="s">
        <v>1235</v>
      </c>
    </row>
    <row r="15" spans="1:18" ht="14.25">
      <c r="A15" s="322"/>
      <c r="B15" s="2" t="s">
        <v>10</v>
      </c>
      <c r="C15" s="2" t="s">
        <v>192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193</v>
      </c>
      <c r="I15" s="2" t="s">
        <v>821</v>
      </c>
      <c r="J15" s="2" t="s">
        <v>367</v>
      </c>
      <c r="K15" s="2" t="s">
        <v>1309</v>
      </c>
      <c r="L15" s="2" t="s">
        <v>585</v>
      </c>
      <c r="M15" s="2" t="s">
        <v>194</v>
      </c>
      <c r="N15" s="2" t="s">
        <v>196</v>
      </c>
      <c r="O15" s="2" t="s">
        <v>195</v>
      </c>
      <c r="P15" s="2" t="s">
        <v>197</v>
      </c>
      <c r="Q15" s="2" t="s">
        <v>1310</v>
      </c>
      <c r="R15" s="324"/>
    </row>
    <row r="16" spans="1:18" ht="14.25">
      <c r="A16" s="2" t="s">
        <v>1311</v>
      </c>
      <c r="B16" s="3" t="s">
        <v>1312</v>
      </c>
      <c r="C16" s="3" t="s">
        <v>907</v>
      </c>
      <c r="D16" s="3" t="s">
        <v>1313</v>
      </c>
      <c r="E16" s="3" t="s">
        <v>1314</v>
      </c>
      <c r="F16" s="3" t="s">
        <v>277</v>
      </c>
      <c r="G16" s="3" t="s">
        <v>1256</v>
      </c>
      <c r="H16" s="3" t="s">
        <v>640</v>
      </c>
      <c r="I16" s="3" t="s">
        <v>1315</v>
      </c>
      <c r="J16" s="3" t="s">
        <v>883</v>
      </c>
      <c r="K16" s="3" t="s">
        <v>1316</v>
      </c>
      <c r="L16" s="3" t="s">
        <v>1317</v>
      </c>
      <c r="M16" s="2">
        <v>10.3</v>
      </c>
      <c r="N16" s="2">
        <v>40.2</v>
      </c>
      <c r="O16" s="2">
        <v>3.89</v>
      </c>
      <c r="P16" s="2">
        <v>156.5</v>
      </c>
      <c r="Q16" s="2">
        <v>1100</v>
      </c>
      <c r="R16" s="2">
        <v>0.84</v>
      </c>
    </row>
    <row r="17" spans="1:18" ht="14.25">
      <c r="A17" s="2" t="s">
        <v>1318</v>
      </c>
      <c r="B17" s="3" t="s">
        <v>1319</v>
      </c>
      <c r="C17" s="3" t="s">
        <v>928</v>
      </c>
      <c r="D17" s="3" t="s">
        <v>588</v>
      </c>
      <c r="E17" s="3" t="s">
        <v>881</v>
      </c>
      <c r="F17" s="3" t="s">
        <v>1187</v>
      </c>
      <c r="G17" s="3" t="s">
        <v>1320</v>
      </c>
      <c r="H17" s="3" t="s">
        <v>640</v>
      </c>
      <c r="I17" s="3" t="s">
        <v>1321</v>
      </c>
      <c r="J17" s="3" t="s">
        <v>1322</v>
      </c>
      <c r="K17" s="3" t="s">
        <v>1323</v>
      </c>
      <c r="L17" s="3" t="s">
        <v>1324</v>
      </c>
      <c r="M17" s="2">
        <v>9.33</v>
      </c>
      <c r="N17" s="2">
        <v>53.6</v>
      </c>
      <c r="O17" s="2">
        <v>5.19</v>
      </c>
      <c r="P17" s="2">
        <v>589</v>
      </c>
      <c r="Q17" s="2">
        <v>1100</v>
      </c>
      <c r="R17" s="2">
        <v>1.55</v>
      </c>
    </row>
    <row r="18" spans="1:18" ht="14.25">
      <c r="A18" s="2" t="s">
        <v>1325</v>
      </c>
      <c r="B18" s="3" t="s">
        <v>877</v>
      </c>
      <c r="C18" s="3" t="s">
        <v>1326</v>
      </c>
      <c r="D18" s="3" t="s">
        <v>1327</v>
      </c>
      <c r="E18" s="3" t="s">
        <v>27</v>
      </c>
      <c r="F18" s="3" t="s">
        <v>1328</v>
      </c>
      <c r="G18" s="3" t="s">
        <v>1329</v>
      </c>
      <c r="H18" s="3" t="s">
        <v>640</v>
      </c>
      <c r="I18" s="3" t="s">
        <v>1330</v>
      </c>
      <c r="J18" s="3" t="s">
        <v>120</v>
      </c>
      <c r="K18" s="3" t="s">
        <v>1331</v>
      </c>
      <c r="L18" s="3" t="s">
        <v>1332</v>
      </c>
      <c r="M18" s="2">
        <v>6.37</v>
      </c>
      <c r="N18" s="2">
        <v>46.8</v>
      </c>
      <c r="O18" s="2">
        <v>7.35</v>
      </c>
      <c r="P18" s="2">
        <v>344</v>
      </c>
      <c r="Q18" s="2">
        <v>1660</v>
      </c>
      <c r="R18" s="2">
        <v>1.94</v>
      </c>
    </row>
    <row r="19" spans="1:18" ht="14.25">
      <c r="A19" s="2" t="s">
        <v>1333</v>
      </c>
      <c r="B19" s="3" t="s">
        <v>1334</v>
      </c>
      <c r="C19" s="3" t="s">
        <v>500</v>
      </c>
      <c r="D19" s="3" t="s">
        <v>1335</v>
      </c>
      <c r="E19" s="3" t="s">
        <v>1336</v>
      </c>
      <c r="F19" s="3" t="s">
        <v>205</v>
      </c>
      <c r="G19" s="3" t="s">
        <v>1337</v>
      </c>
      <c r="H19" s="3" t="s">
        <v>1338</v>
      </c>
      <c r="I19" s="3" t="s">
        <v>1317</v>
      </c>
      <c r="J19" s="3" t="s">
        <v>1339</v>
      </c>
      <c r="K19" s="3" t="s">
        <v>464</v>
      </c>
      <c r="L19" s="3" t="s">
        <v>1340</v>
      </c>
      <c r="M19" s="2">
        <v>4.73</v>
      </c>
      <c r="N19" s="2">
        <v>47.6</v>
      </c>
      <c r="O19" s="2">
        <v>9.62</v>
      </c>
      <c r="P19" s="2">
        <v>757</v>
      </c>
      <c r="Q19" s="2">
        <v>1750</v>
      </c>
      <c r="R19" s="2">
        <v>2.38</v>
      </c>
    </row>
    <row r="20" spans="1:18" ht="14.25">
      <c r="A20" s="2" t="s">
        <v>1341</v>
      </c>
      <c r="B20" s="3" t="s">
        <v>1342</v>
      </c>
      <c r="C20" s="3" t="s">
        <v>1343</v>
      </c>
      <c r="D20" s="3" t="s">
        <v>1344</v>
      </c>
      <c r="E20" s="3" t="s">
        <v>1345</v>
      </c>
      <c r="F20" s="3" t="s">
        <v>911</v>
      </c>
      <c r="G20" s="3" t="s">
        <v>1346</v>
      </c>
      <c r="H20" s="3" t="s">
        <v>1347</v>
      </c>
      <c r="I20" s="3" t="s">
        <v>1348</v>
      </c>
      <c r="J20" s="3" t="s">
        <v>1349</v>
      </c>
      <c r="K20" s="3" t="s">
        <v>1350</v>
      </c>
      <c r="L20" s="3" t="s">
        <v>1351</v>
      </c>
      <c r="M20" s="2">
        <v>5.08</v>
      </c>
      <c r="N20" s="2">
        <v>47.1</v>
      </c>
      <c r="O20" s="2">
        <v>10.5</v>
      </c>
      <c r="P20" s="2">
        <v>561</v>
      </c>
      <c r="Q20" s="2">
        <v>1660</v>
      </c>
      <c r="R20" s="2">
        <v>2.7</v>
      </c>
    </row>
    <row r="21" spans="1:18" ht="14.25">
      <c r="A21" s="2" t="s">
        <v>1352</v>
      </c>
      <c r="B21" s="3" t="s">
        <v>1353</v>
      </c>
      <c r="C21" s="3" t="s">
        <v>1354</v>
      </c>
      <c r="D21" s="3" t="s">
        <v>828</v>
      </c>
      <c r="E21" s="3" t="s">
        <v>1355</v>
      </c>
      <c r="F21" s="3" t="s">
        <v>1356</v>
      </c>
      <c r="G21" s="3" t="s">
        <v>1357</v>
      </c>
      <c r="H21" s="3" t="s">
        <v>640</v>
      </c>
      <c r="I21" s="3" t="s">
        <v>1358</v>
      </c>
      <c r="J21" s="3" t="s">
        <v>1359</v>
      </c>
      <c r="K21" s="3" t="s">
        <v>476</v>
      </c>
      <c r="L21" s="3" t="s">
        <v>1360</v>
      </c>
      <c r="M21" s="2">
        <v>4.04</v>
      </c>
      <c r="N21" s="2">
        <v>10.8</v>
      </c>
      <c r="O21" s="2">
        <v>10.1</v>
      </c>
      <c r="P21" s="2">
        <v>411</v>
      </c>
      <c r="Q21" s="2">
        <v>3960</v>
      </c>
      <c r="R21" s="2">
        <v>2.35</v>
      </c>
    </row>
    <row r="22" spans="1:18" ht="14.25">
      <c r="A22" s="2" t="s">
        <v>1361</v>
      </c>
      <c r="B22" s="3" t="s">
        <v>1362</v>
      </c>
      <c r="C22" s="3" t="s">
        <v>1363</v>
      </c>
      <c r="D22" s="3" t="s">
        <v>449</v>
      </c>
      <c r="E22" s="3" t="s">
        <v>1364</v>
      </c>
      <c r="F22" s="3" t="s">
        <v>1365</v>
      </c>
      <c r="G22" s="3" t="s">
        <v>1366</v>
      </c>
      <c r="H22" s="3" t="s">
        <v>1344</v>
      </c>
      <c r="I22" s="3" t="s">
        <v>1360</v>
      </c>
      <c r="J22" s="3" t="s">
        <v>1367</v>
      </c>
      <c r="K22" s="3" t="s">
        <v>1368</v>
      </c>
      <c r="L22" s="3" t="s">
        <v>450</v>
      </c>
      <c r="M22" s="2">
        <v>2.52</v>
      </c>
      <c r="N22" s="2">
        <v>45.6</v>
      </c>
      <c r="O22" s="2">
        <v>15.3</v>
      </c>
      <c r="P22" s="2">
        <v>905</v>
      </c>
      <c r="Q22" s="2">
        <v>4050</v>
      </c>
      <c r="R22" s="2">
        <v>3.54</v>
      </c>
    </row>
    <row r="23" spans="1:18" ht="14.25">
      <c r="A23" s="2" t="s">
        <v>1369</v>
      </c>
      <c r="B23" s="3" t="s">
        <v>1370</v>
      </c>
      <c r="C23" s="3" t="s">
        <v>1371</v>
      </c>
      <c r="D23" s="3" t="s">
        <v>1372</v>
      </c>
      <c r="E23" s="3" t="s">
        <v>1373</v>
      </c>
      <c r="F23" s="3" t="s">
        <v>1374</v>
      </c>
      <c r="G23" s="3" t="s">
        <v>1375</v>
      </c>
      <c r="H23" s="3" t="s">
        <v>455</v>
      </c>
      <c r="I23" s="3" t="s">
        <v>1376</v>
      </c>
      <c r="J23" s="3" t="s">
        <v>1370</v>
      </c>
      <c r="K23" s="3" t="s">
        <v>1377</v>
      </c>
      <c r="L23" s="3" t="s">
        <v>1378</v>
      </c>
      <c r="M23" s="2">
        <v>4.6</v>
      </c>
      <c r="N23" s="2">
        <v>42.5</v>
      </c>
      <c r="O23" s="2">
        <v>10.5</v>
      </c>
      <c r="P23" s="2">
        <v>585</v>
      </c>
      <c r="Q23" s="2">
        <v>3500</v>
      </c>
      <c r="R23" s="2">
        <v>2.64</v>
      </c>
    </row>
    <row r="24" spans="2:12" ht="14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4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4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4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4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4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4">
    <mergeCell ref="B14:L14"/>
    <mergeCell ref="M14:Q14"/>
    <mergeCell ref="A14:A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:V56"/>
  <sheetViews>
    <sheetView zoomScalePageLayoutView="0" workbookViewId="0" topLeftCell="A25">
      <selection activeCell="A19" sqref="A1:IV16384"/>
    </sheetView>
  </sheetViews>
  <sheetFormatPr defaultColWidth="9.00390625" defaultRowHeight="18" customHeight="1"/>
  <cols>
    <col min="1" max="2" width="11.875" style="20" customWidth="1"/>
    <col min="3" max="3" width="11.50390625" style="20" customWidth="1"/>
    <col min="4" max="4" width="11.50390625" style="42" customWidth="1"/>
    <col min="5" max="8" width="11.50390625" style="20" customWidth="1"/>
    <col min="9" max="9" width="10.125" style="20" customWidth="1"/>
    <col min="10" max="10" width="7.00390625" style="43" customWidth="1"/>
    <col min="11" max="11" width="2.625" style="20" customWidth="1"/>
    <col min="12" max="12" width="5.25390625" style="20" customWidth="1"/>
    <col min="13" max="13" width="4.625" style="20" customWidth="1"/>
    <col min="14" max="14" width="6.375" style="20" customWidth="1"/>
    <col min="15" max="15" width="2.75390625" style="20" customWidth="1"/>
    <col min="16" max="16" width="6.375" style="20" customWidth="1"/>
    <col min="17" max="17" width="3.75390625" style="20" customWidth="1"/>
    <col min="18" max="18" width="8.875" style="20" customWidth="1"/>
    <col min="19" max="19" width="9.00390625" style="20" customWidth="1"/>
    <col min="20" max="21" width="8.625" style="20" customWidth="1"/>
    <col min="22" max="16384" width="9.00390625" style="20" customWidth="1"/>
  </cols>
  <sheetData>
    <row r="13" spans="1:22" ht="18" customHeight="1">
      <c r="A13" s="198" t="s">
        <v>4</v>
      </c>
      <c r="B13" s="205" t="s">
        <v>6</v>
      </c>
      <c r="C13" s="198" t="s">
        <v>7</v>
      </c>
      <c r="D13" s="198"/>
      <c r="E13" s="198"/>
      <c r="F13" s="198"/>
      <c r="G13" s="198"/>
      <c r="H13" s="198"/>
      <c r="I13" s="198" t="s">
        <v>4</v>
      </c>
      <c r="J13" s="216" t="s">
        <v>8</v>
      </c>
      <c r="K13" s="217"/>
      <c r="L13" s="218"/>
      <c r="M13" s="218"/>
      <c r="N13" s="218"/>
      <c r="O13" s="218"/>
      <c r="P13" s="218"/>
      <c r="Q13" s="199"/>
      <c r="R13" s="194" t="s">
        <v>243</v>
      </c>
      <c r="S13" s="194"/>
      <c r="T13" s="194"/>
      <c r="U13" s="194"/>
      <c r="V13" s="198" t="s">
        <v>9</v>
      </c>
    </row>
    <row r="14" spans="1:22" ht="9" customHeight="1">
      <c r="A14" s="198"/>
      <c r="B14" s="206"/>
      <c r="C14" s="198" t="s">
        <v>10</v>
      </c>
      <c r="D14" s="208" t="s">
        <v>11</v>
      </c>
      <c r="E14" s="198" t="s">
        <v>12</v>
      </c>
      <c r="F14" s="198" t="s">
        <v>13</v>
      </c>
      <c r="G14" s="198" t="s">
        <v>14</v>
      </c>
      <c r="H14" s="198" t="s">
        <v>15</v>
      </c>
      <c r="I14" s="200"/>
      <c r="J14" s="203" t="s">
        <v>244</v>
      </c>
      <c r="K14" s="14">
        <v>-1</v>
      </c>
      <c r="L14" s="199" t="s">
        <v>17</v>
      </c>
      <c r="M14" s="200"/>
      <c r="N14" s="201" t="s">
        <v>18</v>
      </c>
      <c r="O14" s="15">
        <v>2</v>
      </c>
      <c r="P14" s="201" t="s">
        <v>19</v>
      </c>
      <c r="Q14" s="14">
        <v>3</v>
      </c>
      <c r="R14" s="194" t="s">
        <v>198</v>
      </c>
      <c r="S14" s="194" t="s">
        <v>245</v>
      </c>
      <c r="T14" s="194" t="s">
        <v>246</v>
      </c>
      <c r="U14" s="194" t="s">
        <v>247</v>
      </c>
      <c r="V14" s="198"/>
    </row>
    <row r="15" spans="1:22" ht="9" customHeight="1">
      <c r="A15" s="198"/>
      <c r="B15" s="207"/>
      <c r="C15" s="198"/>
      <c r="D15" s="208"/>
      <c r="E15" s="198"/>
      <c r="F15" s="198"/>
      <c r="G15" s="198"/>
      <c r="H15" s="198"/>
      <c r="I15" s="200"/>
      <c r="J15" s="204"/>
      <c r="K15" s="48"/>
      <c r="L15" s="199"/>
      <c r="M15" s="200"/>
      <c r="N15" s="202"/>
      <c r="O15" s="49"/>
      <c r="P15" s="202"/>
      <c r="Q15" s="48"/>
      <c r="R15" s="194"/>
      <c r="S15" s="194"/>
      <c r="T15" s="194"/>
      <c r="U15" s="194"/>
      <c r="V15" s="198"/>
    </row>
    <row r="16" spans="1:22" ht="18" customHeight="1">
      <c r="A16" s="21" t="s">
        <v>248</v>
      </c>
      <c r="B16" s="21"/>
      <c r="C16" s="21" t="s">
        <v>249</v>
      </c>
      <c r="D16" s="45">
        <v>4.1</v>
      </c>
      <c r="E16" s="21" t="s">
        <v>212</v>
      </c>
      <c r="F16" s="21" t="s">
        <v>250</v>
      </c>
      <c r="G16" s="21" t="s">
        <v>251</v>
      </c>
      <c r="H16" s="21" t="s">
        <v>208</v>
      </c>
      <c r="I16" s="21" t="s">
        <v>252</v>
      </c>
      <c r="J16" s="219">
        <v>4.46</v>
      </c>
      <c r="K16" s="219"/>
      <c r="L16" s="198">
        <v>34.1</v>
      </c>
      <c r="M16" s="198"/>
      <c r="N16" s="220">
        <v>7.7</v>
      </c>
      <c r="O16" s="220"/>
      <c r="P16" s="220">
        <v>262</v>
      </c>
      <c r="Q16" s="220"/>
      <c r="R16" s="21">
        <v>440</v>
      </c>
      <c r="S16" s="21">
        <v>800</v>
      </c>
      <c r="T16" s="21">
        <v>900</v>
      </c>
      <c r="U16" s="21">
        <v>1200</v>
      </c>
      <c r="V16" s="21">
        <v>1.3</v>
      </c>
    </row>
    <row r="17" spans="1:22" ht="18" customHeight="1">
      <c r="A17" s="21" t="s">
        <v>253</v>
      </c>
      <c r="B17" s="21"/>
      <c r="C17" s="21" t="s">
        <v>92</v>
      </c>
      <c r="D17" s="45">
        <v>5.2</v>
      </c>
      <c r="E17" s="21" t="s">
        <v>254</v>
      </c>
      <c r="F17" s="21" t="s">
        <v>209</v>
      </c>
      <c r="G17" s="21" t="s">
        <v>255</v>
      </c>
      <c r="H17" s="21" t="s">
        <v>256</v>
      </c>
      <c r="I17" s="21" t="s">
        <v>257</v>
      </c>
      <c r="J17" s="212">
        <v>3.22</v>
      </c>
      <c r="K17" s="212"/>
      <c r="L17" s="198">
        <v>40.3</v>
      </c>
      <c r="M17" s="198"/>
      <c r="N17" s="213">
        <v>12.5</v>
      </c>
      <c r="O17" s="213"/>
      <c r="P17" s="213">
        <v>503</v>
      </c>
      <c r="Q17" s="213"/>
      <c r="R17" s="21">
        <v>650</v>
      </c>
      <c r="S17" s="21">
        <v>930</v>
      </c>
      <c r="T17" s="21">
        <v>1170</v>
      </c>
      <c r="U17" s="21">
        <v>1690</v>
      </c>
      <c r="V17" s="21">
        <v>2.5</v>
      </c>
    </row>
    <row r="18" spans="1:22" ht="18" customHeight="1">
      <c r="A18" s="21" t="s">
        <v>258</v>
      </c>
      <c r="B18" s="21"/>
      <c r="C18" s="21" t="s">
        <v>259</v>
      </c>
      <c r="D18" s="45">
        <v>5.4</v>
      </c>
      <c r="E18" s="21" t="s">
        <v>260</v>
      </c>
      <c r="F18" s="21" t="s">
        <v>261</v>
      </c>
      <c r="G18" s="21" t="s">
        <v>262</v>
      </c>
      <c r="H18" s="21" t="s">
        <v>220</v>
      </c>
      <c r="I18" s="21" t="s">
        <v>263</v>
      </c>
      <c r="J18" s="212">
        <v>1.74</v>
      </c>
      <c r="K18" s="212"/>
      <c r="L18" s="198">
        <v>52.5</v>
      </c>
      <c r="M18" s="198"/>
      <c r="N18" s="213">
        <v>30.1</v>
      </c>
      <c r="O18" s="213"/>
      <c r="P18" s="213">
        <v>1580</v>
      </c>
      <c r="Q18" s="213"/>
      <c r="R18" s="21">
        <v>1400</v>
      </c>
      <c r="S18" s="21">
        <v>1900</v>
      </c>
      <c r="T18" s="21">
        <v>3000</v>
      </c>
      <c r="U18" s="21"/>
      <c r="V18" s="21">
        <v>8</v>
      </c>
    </row>
    <row r="19" spans="1:22" ht="18" customHeight="1">
      <c r="A19" s="21" t="s">
        <v>264</v>
      </c>
      <c r="B19" s="21">
        <v>9.8</v>
      </c>
      <c r="C19" s="21" t="s">
        <v>265</v>
      </c>
      <c r="D19" s="45">
        <v>5</v>
      </c>
      <c r="E19" s="21" t="s">
        <v>209</v>
      </c>
      <c r="F19" s="21" t="s">
        <v>266</v>
      </c>
      <c r="G19" s="21" t="s">
        <v>267</v>
      </c>
      <c r="H19" s="21" t="s">
        <v>268</v>
      </c>
      <c r="I19" s="21" t="s">
        <v>264</v>
      </c>
      <c r="J19" s="214">
        <v>1.53</v>
      </c>
      <c r="K19" s="215"/>
      <c r="L19" s="214">
        <v>50.4</v>
      </c>
      <c r="M19" s="215"/>
      <c r="N19" s="214">
        <v>32.9</v>
      </c>
      <c r="O19" s="215"/>
      <c r="P19" s="214">
        <v>1660</v>
      </c>
      <c r="Q19" s="215"/>
      <c r="R19" s="21">
        <v>1400</v>
      </c>
      <c r="S19" s="21"/>
      <c r="T19" s="21"/>
      <c r="U19" s="21"/>
      <c r="V19" s="21">
        <v>8.2</v>
      </c>
    </row>
    <row r="20" spans="1:22" ht="18" customHeight="1">
      <c r="A20" s="21" t="s">
        <v>269</v>
      </c>
      <c r="B20" s="21"/>
      <c r="C20" s="21" t="s">
        <v>270</v>
      </c>
      <c r="D20" s="45">
        <v>6.7</v>
      </c>
      <c r="E20" s="21" t="s">
        <v>271</v>
      </c>
      <c r="F20" s="21" t="s">
        <v>272</v>
      </c>
      <c r="G20" s="21" t="s">
        <v>267</v>
      </c>
      <c r="H20" s="21" t="s">
        <v>273</v>
      </c>
      <c r="I20" s="21" t="s">
        <v>274</v>
      </c>
      <c r="J20" s="212">
        <v>2.02</v>
      </c>
      <c r="K20" s="212"/>
      <c r="L20" s="198">
        <v>49.9</v>
      </c>
      <c r="M20" s="198"/>
      <c r="N20" s="213">
        <v>24.8</v>
      </c>
      <c r="O20" s="213"/>
      <c r="P20" s="213">
        <v>1240</v>
      </c>
      <c r="Q20" s="213"/>
      <c r="R20" s="21">
        <v>1000</v>
      </c>
      <c r="S20" s="21">
        <v>2600</v>
      </c>
      <c r="T20" s="21">
        <v>3250</v>
      </c>
      <c r="U20" s="21"/>
      <c r="V20" s="21">
        <v>6.7</v>
      </c>
    </row>
    <row r="21" spans="1:22" ht="18" customHeight="1">
      <c r="A21" s="21" t="s">
        <v>275</v>
      </c>
      <c r="B21" s="21"/>
      <c r="C21" s="21" t="s">
        <v>276</v>
      </c>
      <c r="D21" s="45">
        <v>6.8</v>
      </c>
      <c r="E21" s="21" t="s">
        <v>271</v>
      </c>
      <c r="F21" s="21" t="s">
        <v>277</v>
      </c>
      <c r="G21" s="21" t="s">
        <v>272</v>
      </c>
      <c r="H21" s="21" t="s">
        <v>221</v>
      </c>
      <c r="I21" s="21" t="s">
        <v>278</v>
      </c>
      <c r="J21" s="212">
        <v>2.03</v>
      </c>
      <c r="K21" s="212"/>
      <c r="L21" s="198">
        <v>51.2</v>
      </c>
      <c r="M21" s="198"/>
      <c r="N21" s="213">
        <v>25.1</v>
      </c>
      <c r="O21" s="213"/>
      <c r="P21" s="213">
        <v>1290</v>
      </c>
      <c r="Q21" s="213"/>
      <c r="R21" s="21">
        <v>1000</v>
      </c>
      <c r="S21" s="21">
        <v>1600</v>
      </c>
      <c r="T21" s="21">
        <v>2080</v>
      </c>
      <c r="U21" s="21">
        <v>2700</v>
      </c>
      <c r="V21" s="21">
        <v>6.9</v>
      </c>
    </row>
    <row r="22" spans="1:22" ht="18" customHeight="1">
      <c r="A22" s="21" t="s">
        <v>279</v>
      </c>
      <c r="B22" s="21"/>
      <c r="C22" s="21" t="s">
        <v>280</v>
      </c>
      <c r="D22" s="45">
        <v>6.1</v>
      </c>
      <c r="E22" s="21" t="s">
        <v>271</v>
      </c>
      <c r="F22" s="21" t="s">
        <v>272</v>
      </c>
      <c r="G22" s="21" t="s">
        <v>281</v>
      </c>
      <c r="H22" s="21" t="s">
        <v>282</v>
      </c>
      <c r="I22" s="21" t="s">
        <v>283</v>
      </c>
      <c r="J22" s="212">
        <v>2.99</v>
      </c>
      <c r="K22" s="212"/>
      <c r="L22" s="198">
        <v>75.6</v>
      </c>
      <c r="M22" s="198"/>
      <c r="N22" s="208">
        <v>25.3</v>
      </c>
      <c r="O22" s="208"/>
      <c r="P22" s="213">
        <v>1910</v>
      </c>
      <c r="Q22" s="213"/>
      <c r="R22" s="21">
        <v>890</v>
      </c>
      <c r="S22" s="21">
        <v>1750</v>
      </c>
      <c r="T22" s="21">
        <v>2600</v>
      </c>
      <c r="U22" s="21">
        <v>3200</v>
      </c>
      <c r="V22" s="21">
        <v>9</v>
      </c>
    </row>
    <row r="23" spans="1:22" ht="18" customHeight="1">
      <c r="A23" s="21" t="s">
        <v>284</v>
      </c>
      <c r="B23" s="21"/>
      <c r="C23" s="21" t="s">
        <v>285</v>
      </c>
      <c r="D23" s="45">
        <v>7.4</v>
      </c>
      <c r="E23" s="21" t="s">
        <v>272</v>
      </c>
      <c r="F23" s="21" t="s">
        <v>272</v>
      </c>
      <c r="G23" s="21" t="s">
        <v>141</v>
      </c>
      <c r="H23" s="21" t="s">
        <v>286</v>
      </c>
      <c r="I23" s="21" t="s">
        <v>284</v>
      </c>
      <c r="J23" s="212">
        <v>2.25</v>
      </c>
      <c r="K23" s="212"/>
      <c r="L23" s="213">
        <v>81</v>
      </c>
      <c r="M23" s="213"/>
      <c r="N23" s="208">
        <v>36</v>
      </c>
      <c r="O23" s="208"/>
      <c r="P23" s="213">
        <v>2920</v>
      </c>
      <c r="Q23" s="213"/>
      <c r="R23" s="21">
        <v>1000</v>
      </c>
      <c r="S23" s="21">
        <v>1590</v>
      </c>
      <c r="T23" s="21">
        <v>2080</v>
      </c>
      <c r="U23" s="21"/>
      <c r="V23" s="21">
        <v>15</v>
      </c>
    </row>
    <row r="24" spans="1:22" ht="18" customHeight="1">
      <c r="A24" s="21" t="s">
        <v>287</v>
      </c>
      <c r="B24" s="21"/>
      <c r="C24" s="21" t="s">
        <v>288</v>
      </c>
      <c r="D24" s="45">
        <v>12.4</v>
      </c>
      <c r="E24" s="21" t="s">
        <v>289</v>
      </c>
      <c r="F24" s="21" t="s">
        <v>289</v>
      </c>
      <c r="G24" s="21" t="s">
        <v>290</v>
      </c>
      <c r="H24" s="21" t="s">
        <v>127</v>
      </c>
      <c r="I24" s="21" t="s">
        <v>287</v>
      </c>
      <c r="J24" s="212">
        <v>2.08</v>
      </c>
      <c r="K24" s="212"/>
      <c r="L24" s="213">
        <v>83.9</v>
      </c>
      <c r="M24" s="213"/>
      <c r="N24" s="208">
        <v>40.3</v>
      </c>
      <c r="O24" s="208"/>
      <c r="P24" s="213">
        <v>3390</v>
      </c>
      <c r="Q24" s="213"/>
      <c r="R24" s="21">
        <v>1100</v>
      </c>
      <c r="S24" s="21"/>
      <c r="T24" s="21">
        <v>2600</v>
      </c>
      <c r="U24" s="21"/>
      <c r="V24" s="21">
        <v>16.5</v>
      </c>
    </row>
    <row r="25" spans="1:22" ht="18" customHeight="1">
      <c r="A25" s="21" t="s">
        <v>291</v>
      </c>
      <c r="B25" s="21"/>
      <c r="C25" s="21" t="s">
        <v>292</v>
      </c>
      <c r="D25" s="45">
        <v>17.3</v>
      </c>
      <c r="E25" s="21" t="s">
        <v>293</v>
      </c>
      <c r="F25" s="21" t="s">
        <v>294</v>
      </c>
      <c r="G25" s="21" t="s">
        <v>295</v>
      </c>
      <c r="H25" s="21" t="s">
        <v>296</v>
      </c>
      <c r="I25" s="21" t="s">
        <v>291</v>
      </c>
      <c r="J25" s="212">
        <v>2.06</v>
      </c>
      <c r="K25" s="212"/>
      <c r="L25" s="213">
        <v>80.4</v>
      </c>
      <c r="M25" s="213"/>
      <c r="N25" s="208">
        <v>39.1</v>
      </c>
      <c r="O25" s="208"/>
      <c r="P25" s="213">
        <v>3140</v>
      </c>
      <c r="Q25" s="213"/>
      <c r="R25" s="21">
        <v>1050</v>
      </c>
      <c r="S25" s="21"/>
      <c r="T25" s="21">
        <v>2800</v>
      </c>
      <c r="U25" s="21"/>
      <c r="V25" s="21">
        <v>17</v>
      </c>
    </row>
    <row r="26" spans="1:22" ht="18" customHeight="1">
      <c r="A26" s="21" t="s">
        <v>297</v>
      </c>
      <c r="B26" s="21"/>
      <c r="C26" s="21" t="s">
        <v>298</v>
      </c>
      <c r="D26" s="45">
        <v>18</v>
      </c>
      <c r="E26" s="21" t="s">
        <v>299</v>
      </c>
      <c r="F26" s="21" t="s">
        <v>299</v>
      </c>
      <c r="G26" s="21" t="s">
        <v>295</v>
      </c>
      <c r="H26" s="21" t="s">
        <v>300</v>
      </c>
      <c r="I26" s="21" t="s">
        <v>297</v>
      </c>
      <c r="J26" s="212">
        <v>1.59</v>
      </c>
      <c r="K26" s="212"/>
      <c r="L26" s="213">
        <v>85.7</v>
      </c>
      <c r="M26" s="213"/>
      <c r="N26" s="208">
        <v>53.7</v>
      </c>
      <c r="O26" s="208"/>
      <c r="P26" s="213">
        <v>4600</v>
      </c>
      <c r="Q26" s="213"/>
      <c r="R26" s="21">
        <v>1360</v>
      </c>
      <c r="S26" s="21"/>
      <c r="T26" s="21">
        <v>3000</v>
      </c>
      <c r="U26" s="21"/>
      <c r="V26" s="21">
        <v>23</v>
      </c>
    </row>
    <row r="27" spans="1:22" ht="18" customHeight="1">
      <c r="A27" s="21" t="s">
        <v>301</v>
      </c>
      <c r="B27" s="21">
        <f>140*2</f>
        <v>280</v>
      </c>
      <c r="C27" s="21" t="s">
        <v>302</v>
      </c>
      <c r="D27" s="45">
        <v>32.5</v>
      </c>
      <c r="E27" s="21" t="s">
        <v>221</v>
      </c>
      <c r="F27" s="21" t="s">
        <v>163</v>
      </c>
      <c r="G27" s="21" t="s">
        <v>303</v>
      </c>
      <c r="H27" s="21" t="s">
        <v>304</v>
      </c>
      <c r="I27" s="21" t="s">
        <v>301</v>
      </c>
      <c r="J27" s="212">
        <v>1.13</v>
      </c>
      <c r="K27" s="212"/>
      <c r="L27" s="213">
        <v>240</v>
      </c>
      <c r="M27" s="213"/>
      <c r="N27" s="208">
        <v>211</v>
      </c>
      <c r="O27" s="208"/>
      <c r="P27" s="213">
        <v>50170</v>
      </c>
      <c r="Q27" s="213"/>
      <c r="R27" s="21">
        <v>2000</v>
      </c>
      <c r="S27" s="21"/>
      <c r="T27" s="21"/>
      <c r="U27" s="21"/>
      <c r="V27" s="21">
        <v>250</v>
      </c>
    </row>
    <row r="28" spans="1:22" ht="18" customHeight="1">
      <c r="A28" s="21" t="s">
        <v>305</v>
      </c>
      <c r="B28" s="21">
        <f>200*2</f>
        <v>400</v>
      </c>
      <c r="C28" s="21" t="s">
        <v>302</v>
      </c>
      <c r="D28" s="45">
        <v>18.4</v>
      </c>
      <c r="E28" s="21" t="s">
        <v>152</v>
      </c>
      <c r="F28" s="21" t="s">
        <v>163</v>
      </c>
      <c r="G28" s="21" t="s">
        <v>306</v>
      </c>
      <c r="H28" s="21" t="s">
        <v>307</v>
      </c>
      <c r="I28" s="21" t="s">
        <v>305</v>
      </c>
      <c r="J28" s="212">
        <v>0.666</v>
      </c>
      <c r="K28" s="212"/>
      <c r="L28" s="213">
        <v>222.5</v>
      </c>
      <c r="M28" s="213"/>
      <c r="N28" s="208">
        <v>334</v>
      </c>
      <c r="O28" s="208"/>
      <c r="P28" s="213">
        <v>74150</v>
      </c>
      <c r="Q28" s="213"/>
      <c r="R28" s="21">
        <v>3300</v>
      </c>
      <c r="S28" s="21"/>
      <c r="T28" s="21"/>
      <c r="U28" s="21"/>
      <c r="V28" s="21">
        <v>360</v>
      </c>
    </row>
    <row r="29" spans="1:22" ht="18" customHeight="1">
      <c r="A29" s="21" t="s">
        <v>308</v>
      </c>
      <c r="B29" s="21">
        <f>620*2</f>
        <v>1240</v>
      </c>
      <c r="C29" s="21" t="s">
        <v>309</v>
      </c>
      <c r="D29" s="45">
        <v>24.4</v>
      </c>
      <c r="E29" s="21" t="s">
        <v>310</v>
      </c>
      <c r="F29" s="21" t="s">
        <v>311</v>
      </c>
      <c r="G29" s="21" t="s">
        <v>312</v>
      </c>
      <c r="H29" s="21" t="s">
        <v>313</v>
      </c>
      <c r="I29" s="21" t="s">
        <v>308</v>
      </c>
      <c r="J29" s="212">
        <v>0.355</v>
      </c>
      <c r="K29" s="212"/>
      <c r="L29" s="213">
        <v>286</v>
      </c>
      <c r="M29" s="213"/>
      <c r="N29" s="208">
        <v>8.6</v>
      </c>
      <c r="O29" s="208"/>
      <c r="P29" s="213">
        <v>230000</v>
      </c>
      <c r="Q29" s="213"/>
      <c r="R29" s="21">
        <v>6400</v>
      </c>
      <c r="S29" s="21"/>
      <c r="T29" s="21"/>
      <c r="U29" s="21"/>
      <c r="V29" s="21">
        <v>1100</v>
      </c>
    </row>
    <row r="30" spans="1:22" ht="18" customHeight="1">
      <c r="A30" s="21" t="s">
        <v>314</v>
      </c>
      <c r="B30" s="21">
        <f>528*2</f>
        <v>1056</v>
      </c>
      <c r="C30" s="21" t="s">
        <v>315</v>
      </c>
      <c r="D30" s="45">
        <v>25</v>
      </c>
      <c r="E30" s="21" t="s">
        <v>316</v>
      </c>
      <c r="F30" s="21" t="s">
        <v>317</v>
      </c>
      <c r="G30" s="21" t="s">
        <v>318</v>
      </c>
      <c r="H30" s="21" t="s">
        <v>319</v>
      </c>
      <c r="I30" s="21" t="s">
        <v>314</v>
      </c>
      <c r="J30" s="212">
        <v>0.342</v>
      </c>
      <c r="K30" s="212"/>
      <c r="L30" s="213">
        <v>260</v>
      </c>
      <c r="M30" s="213"/>
      <c r="N30" s="208">
        <v>759</v>
      </c>
      <c r="O30" s="208"/>
      <c r="P30" s="213">
        <v>197000</v>
      </c>
      <c r="Q30" s="213"/>
      <c r="R30" s="21">
        <v>6000</v>
      </c>
      <c r="S30" s="21"/>
      <c r="T30" s="21"/>
      <c r="U30" s="21"/>
      <c r="V30" s="21">
        <v>925</v>
      </c>
    </row>
    <row r="31" spans="1:22" ht="18" customHeight="1">
      <c r="A31" s="21" t="s">
        <v>320</v>
      </c>
      <c r="B31" s="21">
        <f>593*2</f>
        <v>1186</v>
      </c>
      <c r="C31" s="21" t="s">
        <v>321</v>
      </c>
      <c r="D31" s="45">
        <v>29.5</v>
      </c>
      <c r="E31" s="21" t="s">
        <v>102</v>
      </c>
      <c r="F31" s="21" t="s">
        <v>311</v>
      </c>
      <c r="G31" s="21" t="s">
        <v>322</v>
      </c>
      <c r="H31" s="21" t="s">
        <v>323</v>
      </c>
      <c r="I31" s="21" t="s">
        <v>320</v>
      </c>
      <c r="J31" s="212">
        <v>0.34</v>
      </c>
      <c r="K31" s="212"/>
      <c r="L31" s="213">
        <v>281</v>
      </c>
      <c r="M31" s="213"/>
      <c r="N31" s="208">
        <v>828</v>
      </c>
      <c r="O31" s="208"/>
      <c r="P31" s="213">
        <v>233000</v>
      </c>
      <c r="Q31" s="213"/>
      <c r="R31" s="21">
        <v>5000</v>
      </c>
      <c r="S31" s="21"/>
      <c r="T31" s="21"/>
      <c r="U31" s="21"/>
      <c r="V31" s="21">
        <v>1070</v>
      </c>
    </row>
    <row r="32" spans="1:22" ht="18" customHeight="1">
      <c r="A32" s="21" t="s">
        <v>324</v>
      </c>
      <c r="B32" s="21">
        <f>177.5*2</f>
        <v>355</v>
      </c>
      <c r="C32" s="21" t="s">
        <v>325</v>
      </c>
      <c r="D32" s="45">
        <v>39</v>
      </c>
      <c r="E32" s="21" t="s">
        <v>326</v>
      </c>
      <c r="F32" s="21" t="s">
        <v>168</v>
      </c>
      <c r="G32" s="21" t="s">
        <v>310</v>
      </c>
      <c r="H32" s="21" t="s">
        <v>327</v>
      </c>
      <c r="I32" s="21" t="s">
        <v>324</v>
      </c>
      <c r="J32" s="212">
        <v>0.697</v>
      </c>
      <c r="K32" s="212"/>
      <c r="L32" s="213">
        <v>213.5</v>
      </c>
      <c r="M32" s="213"/>
      <c r="N32" s="208">
        <v>305.9</v>
      </c>
      <c r="O32" s="208"/>
      <c r="P32" s="213">
        <v>65250</v>
      </c>
      <c r="Q32" s="213"/>
      <c r="R32" s="21">
        <v>3000</v>
      </c>
      <c r="S32" s="21"/>
      <c r="T32" s="21"/>
      <c r="U32" s="21"/>
      <c r="V32" s="21">
        <v>330</v>
      </c>
    </row>
    <row r="33" spans="1:22" ht="18" customHeight="1">
      <c r="A33" s="21" t="s">
        <v>328</v>
      </c>
      <c r="B33" s="21">
        <f>524*2</f>
        <v>1048</v>
      </c>
      <c r="C33" s="21" t="s">
        <v>329</v>
      </c>
      <c r="D33" s="45">
        <v>36</v>
      </c>
      <c r="E33" s="21" t="s">
        <v>330</v>
      </c>
      <c r="F33" s="21" t="s">
        <v>331</v>
      </c>
      <c r="G33" s="21" t="s">
        <v>332</v>
      </c>
      <c r="H33" s="21" t="s">
        <v>333</v>
      </c>
      <c r="I33" s="21" t="s">
        <v>334</v>
      </c>
      <c r="J33" s="212">
        <v>0.4937</v>
      </c>
      <c r="K33" s="212"/>
      <c r="L33" s="213">
        <v>312.5</v>
      </c>
      <c r="M33" s="213"/>
      <c r="N33" s="208">
        <v>632.9</v>
      </c>
      <c r="O33" s="208"/>
      <c r="P33" s="213">
        <v>197812</v>
      </c>
      <c r="Q33" s="213"/>
      <c r="R33" s="21">
        <v>4500</v>
      </c>
      <c r="S33" s="21"/>
      <c r="T33" s="21"/>
      <c r="U33" s="21"/>
      <c r="V33" s="21">
        <v>970</v>
      </c>
    </row>
    <row r="34" spans="1:22" ht="18" customHeight="1">
      <c r="A34" s="21" t="s">
        <v>335</v>
      </c>
      <c r="B34" s="21">
        <f>820*2</f>
        <v>1640</v>
      </c>
      <c r="C34" s="21" t="s">
        <v>329</v>
      </c>
      <c r="D34" s="45">
        <v>40</v>
      </c>
      <c r="E34" s="21" t="s">
        <v>310</v>
      </c>
      <c r="F34" s="21" t="s">
        <v>336</v>
      </c>
      <c r="G34" s="21" t="s">
        <v>337</v>
      </c>
      <c r="H34" s="21" t="s">
        <v>338</v>
      </c>
      <c r="I34" s="21" t="s">
        <v>339</v>
      </c>
      <c r="J34" s="212">
        <v>0.543</v>
      </c>
      <c r="K34" s="212"/>
      <c r="L34" s="213">
        <v>435</v>
      </c>
      <c r="M34" s="213"/>
      <c r="N34" s="208">
        <v>801</v>
      </c>
      <c r="O34" s="208"/>
      <c r="P34" s="213">
        <v>348000</v>
      </c>
      <c r="Q34" s="213"/>
      <c r="R34" s="21">
        <v>5500</v>
      </c>
      <c r="S34" s="21"/>
      <c r="T34" s="21"/>
      <c r="U34" s="21"/>
      <c r="V34" s="21">
        <v>1500</v>
      </c>
    </row>
    <row r="35" spans="1:22" ht="18" customHeight="1">
      <c r="A35" s="21" t="s">
        <v>340</v>
      </c>
      <c r="B35" s="21">
        <f>790*2</f>
        <v>1580</v>
      </c>
      <c r="C35" s="21" t="s">
        <v>341</v>
      </c>
      <c r="D35" s="45">
        <v>36.5</v>
      </c>
      <c r="E35" s="21" t="s">
        <v>342</v>
      </c>
      <c r="F35" s="21" t="s">
        <v>342</v>
      </c>
      <c r="G35" s="21" t="s">
        <v>343</v>
      </c>
      <c r="H35" s="21" t="s">
        <v>344</v>
      </c>
      <c r="I35" s="21" t="s">
        <v>340</v>
      </c>
      <c r="J35" s="212">
        <v>0.454</v>
      </c>
      <c r="K35" s="212"/>
      <c r="L35" s="213">
        <v>362</v>
      </c>
      <c r="M35" s="213"/>
      <c r="N35" s="208">
        <v>797</v>
      </c>
      <c r="O35" s="208"/>
      <c r="P35" s="213">
        <v>289000</v>
      </c>
      <c r="Q35" s="213"/>
      <c r="R35" s="21">
        <v>5000</v>
      </c>
      <c r="S35" s="21"/>
      <c r="T35" s="21"/>
      <c r="U35" s="21"/>
      <c r="V35" s="21">
        <v>1450</v>
      </c>
    </row>
    <row r="36" spans="1:22" ht="18" customHeight="1">
      <c r="A36" s="21" t="s">
        <v>345</v>
      </c>
      <c r="B36" s="21">
        <f>863*2</f>
        <v>1726</v>
      </c>
      <c r="C36" s="21" t="s">
        <v>346</v>
      </c>
      <c r="D36" s="45">
        <v>37</v>
      </c>
      <c r="E36" s="21" t="s">
        <v>292</v>
      </c>
      <c r="F36" s="21" t="s">
        <v>292</v>
      </c>
      <c r="G36" s="21" t="s">
        <v>304</v>
      </c>
      <c r="H36" s="21" t="s">
        <v>347</v>
      </c>
      <c r="I36" s="21" t="s">
        <v>345</v>
      </c>
      <c r="J36" s="212">
        <v>0.41</v>
      </c>
      <c r="K36" s="212"/>
      <c r="L36" s="213">
        <v>369</v>
      </c>
      <c r="M36" s="213"/>
      <c r="N36" s="213">
        <v>900</v>
      </c>
      <c r="O36" s="213"/>
      <c r="P36" s="213">
        <v>331695</v>
      </c>
      <c r="Q36" s="213"/>
      <c r="R36" s="21">
        <v>5000</v>
      </c>
      <c r="S36" s="21"/>
      <c r="T36" s="21"/>
      <c r="U36" s="21"/>
      <c r="V36" s="21">
        <v>1490</v>
      </c>
    </row>
    <row r="37" spans="1:22" ht="18" customHeight="1">
      <c r="A37" s="21" t="s">
        <v>348</v>
      </c>
      <c r="B37" s="21"/>
      <c r="C37" s="21" t="s">
        <v>349</v>
      </c>
      <c r="D37" s="45">
        <v>36.7</v>
      </c>
      <c r="E37" s="21" t="s">
        <v>350</v>
      </c>
      <c r="F37" s="21" t="s">
        <v>351</v>
      </c>
      <c r="G37" s="21" t="s">
        <v>352</v>
      </c>
      <c r="H37" s="21" t="s">
        <v>353</v>
      </c>
      <c r="I37" s="21" t="s">
        <v>348</v>
      </c>
      <c r="J37" s="212">
        <v>0.447</v>
      </c>
      <c r="K37" s="212"/>
      <c r="L37" s="213">
        <v>353</v>
      </c>
      <c r="M37" s="213"/>
      <c r="N37" s="208">
        <v>895</v>
      </c>
      <c r="O37" s="208"/>
      <c r="P37" s="213">
        <v>316000</v>
      </c>
      <c r="Q37" s="213"/>
      <c r="R37" s="21">
        <v>5100</v>
      </c>
      <c r="S37" s="21"/>
      <c r="T37" s="21"/>
      <c r="U37" s="21"/>
      <c r="V37" s="21">
        <v>1670</v>
      </c>
    </row>
    <row r="38" spans="1:22" ht="18" customHeight="1">
      <c r="A38" s="21" t="s">
        <v>354</v>
      </c>
      <c r="B38" s="21">
        <f>1405*2</f>
        <v>2810</v>
      </c>
      <c r="C38" s="21" t="s">
        <v>355</v>
      </c>
      <c r="D38" s="45">
        <v>39</v>
      </c>
      <c r="E38" s="21" t="s">
        <v>292</v>
      </c>
      <c r="F38" s="21" t="s">
        <v>336</v>
      </c>
      <c r="G38" s="21" t="s">
        <v>337</v>
      </c>
      <c r="H38" s="21" t="s">
        <v>356</v>
      </c>
      <c r="I38" s="21" t="s">
        <v>354</v>
      </c>
      <c r="J38" s="212">
        <v>0.391</v>
      </c>
      <c r="K38" s="212"/>
      <c r="L38" s="213">
        <v>471</v>
      </c>
      <c r="M38" s="213"/>
      <c r="N38" s="208">
        <v>1200</v>
      </c>
      <c r="O38" s="208"/>
      <c r="P38" s="213">
        <v>564000</v>
      </c>
      <c r="Q38" s="213"/>
      <c r="R38" s="21">
        <v>6500</v>
      </c>
      <c r="S38" s="21"/>
      <c r="T38" s="21"/>
      <c r="U38" s="21"/>
      <c r="V38" s="21">
        <v>2700</v>
      </c>
    </row>
    <row r="39" spans="1:22" ht="18" customHeight="1">
      <c r="A39" s="21" t="s">
        <v>357</v>
      </c>
      <c r="B39" s="21">
        <f>1310*2</f>
        <v>2620</v>
      </c>
      <c r="C39" s="21" t="s">
        <v>358</v>
      </c>
      <c r="D39" s="45">
        <v>59</v>
      </c>
      <c r="E39" s="21" t="s">
        <v>292</v>
      </c>
      <c r="F39" s="21" t="s">
        <v>359</v>
      </c>
      <c r="G39" s="21" t="s">
        <v>360</v>
      </c>
      <c r="H39" s="21" t="s">
        <v>361</v>
      </c>
      <c r="I39" s="21" t="s">
        <v>362</v>
      </c>
      <c r="J39" s="212">
        <v>0.343</v>
      </c>
      <c r="K39" s="212"/>
      <c r="L39" s="213">
        <v>406.96</v>
      </c>
      <c r="M39" s="213"/>
      <c r="N39" s="208">
        <v>1184.62</v>
      </c>
      <c r="O39" s="208"/>
      <c r="P39" s="213">
        <v>482098</v>
      </c>
      <c r="Q39" s="213"/>
      <c r="R39" s="21">
        <v>6100</v>
      </c>
      <c r="S39" s="21"/>
      <c r="T39" s="21"/>
      <c r="U39" s="21"/>
      <c r="V39" s="21">
        <v>2290</v>
      </c>
    </row>
    <row r="40" spans="1:22" ht="18" customHeight="1">
      <c r="A40" s="21" t="s">
        <v>363</v>
      </c>
      <c r="B40" s="21">
        <f>1775*2</f>
        <v>3550</v>
      </c>
      <c r="C40" s="21" t="s">
        <v>358</v>
      </c>
      <c r="D40" s="45">
        <v>59</v>
      </c>
      <c r="E40" s="21" t="s">
        <v>292</v>
      </c>
      <c r="F40" s="21" t="s">
        <v>359</v>
      </c>
      <c r="G40" s="21" t="s">
        <v>364</v>
      </c>
      <c r="H40" s="21" t="s">
        <v>365</v>
      </c>
      <c r="I40" s="21" t="s">
        <v>366</v>
      </c>
      <c r="J40" s="212">
        <v>0.47</v>
      </c>
      <c r="K40" s="212"/>
      <c r="L40" s="213">
        <v>564</v>
      </c>
      <c r="M40" s="213"/>
      <c r="N40" s="208">
        <v>1200</v>
      </c>
      <c r="O40" s="208"/>
      <c r="P40" s="213">
        <v>677000</v>
      </c>
      <c r="Q40" s="213"/>
      <c r="R40" s="21">
        <v>4800</v>
      </c>
      <c r="S40" s="21"/>
      <c r="T40" s="21"/>
      <c r="U40" s="21"/>
      <c r="V40" s="21">
        <v>3020</v>
      </c>
    </row>
    <row r="41" spans="4:17" s="22" customFormat="1" ht="18" customHeight="1">
      <c r="D41" s="46"/>
      <c r="J41" s="209"/>
      <c r="K41" s="209"/>
      <c r="L41" s="210"/>
      <c r="M41" s="210"/>
      <c r="N41" s="211"/>
      <c r="O41" s="211"/>
      <c r="P41" s="210"/>
      <c r="Q41" s="210"/>
    </row>
    <row r="42" spans="4:17" s="22" customFormat="1" ht="18" customHeight="1">
      <c r="D42" s="46"/>
      <c r="J42" s="209"/>
      <c r="K42" s="209"/>
      <c r="L42" s="210"/>
      <c r="M42" s="210"/>
      <c r="N42" s="211"/>
      <c r="O42" s="211"/>
      <c r="P42" s="210"/>
      <c r="Q42" s="210"/>
    </row>
    <row r="43" spans="4:17" s="22" customFormat="1" ht="18" customHeight="1">
      <c r="D43" s="46"/>
      <c r="J43" s="209"/>
      <c r="K43" s="209"/>
      <c r="L43" s="210"/>
      <c r="M43" s="210"/>
      <c r="N43" s="211"/>
      <c r="O43" s="211"/>
      <c r="P43" s="210"/>
      <c r="Q43" s="210"/>
    </row>
    <row r="44" spans="12:15" ht="18" customHeight="1">
      <c r="L44" s="44"/>
      <c r="M44" s="44"/>
      <c r="N44" s="42"/>
      <c r="O44" s="42"/>
    </row>
    <row r="45" spans="12:15" ht="18" customHeight="1">
      <c r="L45" s="44"/>
      <c r="M45" s="44"/>
      <c r="N45" s="42"/>
      <c r="O45" s="42"/>
    </row>
    <row r="46" spans="12:15" ht="18" customHeight="1">
      <c r="L46" s="44"/>
      <c r="M46" s="44"/>
      <c r="N46" s="42"/>
      <c r="O46" s="42"/>
    </row>
    <row r="47" spans="12:15" ht="18" customHeight="1">
      <c r="L47" s="44"/>
      <c r="M47" s="44"/>
      <c r="N47" s="42"/>
      <c r="O47" s="42"/>
    </row>
    <row r="48" spans="12:15" ht="18" customHeight="1">
      <c r="L48" s="44"/>
      <c r="M48" s="44"/>
      <c r="N48" s="42"/>
      <c r="O48" s="42"/>
    </row>
    <row r="49" spans="12:15" ht="18" customHeight="1">
      <c r="L49" s="44"/>
      <c r="M49" s="44"/>
      <c r="N49" s="42"/>
      <c r="O49" s="42"/>
    </row>
    <row r="50" spans="12:15" ht="18" customHeight="1">
      <c r="L50" s="44"/>
      <c r="M50" s="44"/>
      <c r="N50" s="42"/>
      <c r="O50" s="42"/>
    </row>
    <row r="51" spans="12:13" ht="18" customHeight="1">
      <c r="L51" s="44"/>
      <c r="M51" s="44"/>
    </row>
    <row r="52" spans="12:13" ht="18" customHeight="1">
      <c r="L52" s="44"/>
      <c r="M52" s="44"/>
    </row>
    <row r="53" spans="12:13" ht="18" customHeight="1">
      <c r="L53" s="44"/>
      <c r="M53" s="44"/>
    </row>
    <row r="54" spans="12:13" ht="18" customHeight="1">
      <c r="L54" s="44"/>
      <c r="M54" s="44"/>
    </row>
    <row r="55" spans="12:13" ht="18" customHeight="1">
      <c r="L55" s="44"/>
      <c r="M55" s="44"/>
    </row>
    <row r="56" spans="12:13" ht="18" customHeight="1">
      <c r="L56" s="44"/>
      <c r="M56" s="44"/>
    </row>
  </sheetData>
  <sheetProtection/>
  <mergeCells count="133">
    <mergeCell ref="G14:G15"/>
    <mergeCell ref="J17:K17"/>
    <mergeCell ref="L17:M17"/>
    <mergeCell ref="N17:O17"/>
    <mergeCell ref="P17:Q17"/>
    <mergeCell ref="C13:H13"/>
    <mergeCell ref="J13:Q13"/>
    <mergeCell ref="J16:K16"/>
    <mergeCell ref="L16:M16"/>
    <mergeCell ref="N16:O16"/>
    <mergeCell ref="P16:Q16"/>
    <mergeCell ref="J19:K19"/>
    <mergeCell ref="L19:M19"/>
    <mergeCell ref="N19:O19"/>
    <mergeCell ref="P19:Q19"/>
    <mergeCell ref="J18:K18"/>
    <mergeCell ref="L18:M18"/>
    <mergeCell ref="N18:O18"/>
    <mergeCell ref="P18:Q18"/>
    <mergeCell ref="J21:K21"/>
    <mergeCell ref="L21:M21"/>
    <mergeCell ref="N21:O21"/>
    <mergeCell ref="P21:Q21"/>
    <mergeCell ref="J20:K20"/>
    <mergeCell ref="L20:M20"/>
    <mergeCell ref="N20:O20"/>
    <mergeCell ref="P20:Q20"/>
    <mergeCell ref="J23:K23"/>
    <mergeCell ref="L23:M23"/>
    <mergeCell ref="N23:O23"/>
    <mergeCell ref="P23:Q23"/>
    <mergeCell ref="J22:K22"/>
    <mergeCell ref="L22:M22"/>
    <mergeCell ref="N22:O22"/>
    <mergeCell ref="P22:Q22"/>
    <mergeCell ref="J25:K25"/>
    <mergeCell ref="L25:M25"/>
    <mergeCell ref="N25:O25"/>
    <mergeCell ref="P25:Q25"/>
    <mergeCell ref="J24:K24"/>
    <mergeCell ref="L24:M24"/>
    <mergeCell ref="N24:O24"/>
    <mergeCell ref="P24:Q24"/>
    <mergeCell ref="J27:K27"/>
    <mergeCell ref="L27:M27"/>
    <mergeCell ref="N27:O27"/>
    <mergeCell ref="P27:Q27"/>
    <mergeCell ref="J26:K26"/>
    <mergeCell ref="L26:M26"/>
    <mergeCell ref="N26:O26"/>
    <mergeCell ref="P26:Q26"/>
    <mergeCell ref="J29:K29"/>
    <mergeCell ref="L29:M29"/>
    <mergeCell ref="N29:O29"/>
    <mergeCell ref="P29:Q29"/>
    <mergeCell ref="J28:K28"/>
    <mergeCell ref="L28:M28"/>
    <mergeCell ref="N28:O28"/>
    <mergeCell ref="P28:Q28"/>
    <mergeCell ref="J31:K31"/>
    <mergeCell ref="L31:M31"/>
    <mergeCell ref="N31:O31"/>
    <mergeCell ref="P31:Q31"/>
    <mergeCell ref="J30:K30"/>
    <mergeCell ref="L30:M30"/>
    <mergeCell ref="N30:O30"/>
    <mergeCell ref="P30:Q30"/>
    <mergeCell ref="J33:K33"/>
    <mergeCell ref="L33:M33"/>
    <mergeCell ref="N33:O33"/>
    <mergeCell ref="P33:Q33"/>
    <mergeCell ref="J32:K32"/>
    <mergeCell ref="L32:M32"/>
    <mergeCell ref="N32:O32"/>
    <mergeCell ref="P32:Q32"/>
    <mergeCell ref="J35:K35"/>
    <mergeCell ref="L35:M35"/>
    <mergeCell ref="N35:O35"/>
    <mergeCell ref="P35:Q35"/>
    <mergeCell ref="J34:K34"/>
    <mergeCell ref="L34:M34"/>
    <mergeCell ref="N34:O34"/>
    <mergeCell ref="P34:Q34"/>
    <mergeCell ref="J37:K37"/>
    <mergeCell ref="L37:M37"/>
    <mergeCell ref="N37:O37"/>
    <mergeCell ref="P37:Q37"/>
    <mergeCell ref="J36:K36"/>
    <mergeCell ref="L36:M36"/>
    <mergeCell ref="N36:O36"/>
    <mergeCell ref="P36:Q36"/>
    <mergeCell ref="J39:K39"/>
    <mergeCell ref="L39:M39"/>
    <mergeCell ref="N39:O39"/>
    <mergeCell ref="P39:Q39"/>
    <mergeCell ref="J38:K38"/>
    <mergeCell ref="L38:M38"/>
    <mergeCell ref="N38:O38"/>
    <mergeCell ref="P38:Q38"/>
    <mergeCell ref="J41:K41"/>
    <mergeCell ref="L41:M41"/>
    <mergeCell ref="N41:O41"/>
    <mergeCell ref="P41:Q41"/>
    <mergeCell ref="J40:K40"/>
    <mergeCell ref="L40:M40"/>
    <mergeCell ref="N40:O40"/>
    <mergeCell ref="P40:Q40"/>
    <mergeCell ref="J43:K43"/>
    <mergeCell ref="L43:M43"/>
    <mergeCell ref="N43:O43"/>
    <mergeCell ref="P43:Q43"/>
    <mergeCell ref="J42:K42"/>
    <mergeCell ref="L42:M42"/>
    <mergeCell ref="N42:O42"/>
    <mergeCell ref="P42:Q42"/>
    <mergeCell ref="H14:H15"/>
    <mergeCell ref="I13:I15"/>
    <mergeCell ref="J14:J15"/>
    <mergeCell ref="N14:N15"/>
    <mergeCell ref="A13:A15"/>
    <mergeCell ref="B13:B15"/>
    <mergeCell ref="C14:C15"/>
    <mergeCell ref="D14:D15"/>
    <mergeCell ref="E14:E15"/>
    <mergeCell ref="F14:F15"/>
    <mergeCell ref="U14:U15"/>
    <mergeCell ref="V13:V15"/>
    <mergeCell ref="L14:M15"/>
    <mergeCell ref="P14:P15"/>
    <mergeCell ref="R14:R15"/>
    <mergeCell ref="S14:S15"/>
    <mergeCell ref="T14:T15"/>
    <mergeCell ref="R13:U13"/>
  </mergeCells>
  <printOptions/>
  <pageMargins left="0.75" right="0.75" top="1" bottom="1" header="0.5" footer="0.5"/>
  <pageSetup horizontalDpi="600" verticalDpi="600" orientation="portrait" paperSize="9"/>
  <legacyDrawing r:id="rId2"/>
  <oleObjects>
    <oleObject progId="AutoCAD.Drawing.16" shapeId="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4:BA38"/>
  <sheetViews>
    <sheetView zoomScalePageLayoutView="0" workbookViewId="0" topLeftCell="A10">
      <selection activeCell="A4" sqref="A4"/>
    </sheetView>
  </sheetViews>
  <sheetFormatPr defaultColWidth="9.00390625" defaultRowHeight="18" customHeight="1"/>
  <cols>
    <col min="1" max="2" width="5.25390625" style="20" customWidth="1"/>
    <col min="3" max="3" width="9.375" style="20" customWidth="1"/>
    <col min="4" max="4" width="9.625" style="20" customWidth="1"/>
    <col min="5" max="5" width="8.875" style="44" customWidth="1"/>
    <col min="6" max="6" width="9.00390625" style="20" customWidth="1"/>
    <col min="7" max="7" width="8.125" style="20" customWidth="1"/>
    <col min="8" max="9" width="9.00390625" style="20" customWidth="1"/>
    <col min="10" max="10" width="4.625" style="44" customWidth="1"/>
    <col min="11" max="11" width="8.00390625" style="20" customWidth="1"/>
    <col min="12" max="12" width="13.25390625" style="20" customWidth="1"/>
    <col min="13" max="13" width="6.375" style="43" customWidth="1"/>
    <col min="14" max="14" width="3.50390625" style="20" customWidth="1"/>
    <col min="15" max="15" width="5.125" style="20" customWidth="1"/>
    <col min="16" max="16" width="4.375" style="20" customWidth="1"/>
    <col min="17" max="17" width="7.50390625" style="20" customWidth="1"/>
    <col min="18" max="18" width="2.00390625" style="20" customWidth="1"/>
    <col min="19" max="19" width="7.75390625" style="20" customWidth="1"/>
    <col min="20" max="20" width="2.375" style="20" customWidth="1"/>
    <col min="21" max="21" width="10.625" style="20" customWidth="1"/>
    <col min="22" max="22" width="10.75390625" style="20" customWidth="1"/>
    <col min="23" max="23" width="10.125" style="20" customWidth="1"/>
    <col min="24" max="24" width="13.25390625" style="44" customWidth="1"/>
    <col min="25" max="16384" width="9.00390625" style="20" customWidth="1"/>
  </cols>
  <sheetData>
    <row r="13" ht="58.5" customHeight="1"/>
    <row r="14" spans="1:24" ht="18" customHeight="1">
      <c r="A14" s="198" t="s">
        <v>4</v>
      </c>
      <c r="B14" s="205" t="s">
        <v>6</v>
      </c>
      <c r="C14" s="200" t="s">
        <v>7</v>
      </c>
      <c r="D14" s="218"/>
      <c r="E14" s="218"/>
      <c r="F14" s="218"/>
      <c r="G14" s="218"/>
      <c r="H14" s="218"/>
      <c r="I14" s="218"/>
      <c r="J14" s="218"/>
      <c r="K14" s="199"/>
      <c r="L14" s="198" t="s">
        <v>4</v>
      </c>
      <c r="M14" s="216" t="s">
        <v>8</v>
      </c>
      <c r="N14" s="217"/>
      <c r="O14" s="218"/>
      <c r="P14" s="218"/>
      <c r="Q14" s="218"/>
      <c r="R14" s="218"/>
      <c r="S14" s="218"/>
      <c r="T14" s="199"/>
      <c r="U14" s="194" t="s">
        <v>243</v>
      </c>
      <c r="V14" s="194"/>
      <c r="W14" s="194"/>
      <c r="X14" s="213" t="s">
        <v>9</v>
      </c>
    </row>
    <row r="15" spans="1:24" ht="9" customHeight="1">
      <c r="A15" s="198"/>
      <c r="B15" s="206"/>
      <c r="C15" s="205" t="s">
        <v>367</v>
      </c>
      <c r="D15" s="198" t="s">
        <v>10</v>
      </c>
      <c r="E15" s="213" t="s">
        <v>192</v>
      </c>
      <c r="F15" s="198" t="s">
        <v>12</v>
      </c>
      <c r="G15" s="198" t="s">
        <v>13</v>
      </c>
      <c r="H15" s="198" t="s">
        <v>14</v>
      </c>
      <c r="I15" s="198" t="s">
        <v>15</v>
      </c>
      <c r="J15" s="213" t="s">
        <v>368</v>
      </c>
      <c r="K15" s="205" t="s">
        <v>369</v>
      </c>
      <c r="L15" s="200"/>
      <c r="M15" s="203" t="s">
        <v>244</v>
      </c>
      <c r="N15" s="14">
        <v>-1</v>
      </c>
      <c r="O15" s="199" t="s">
        <v>17</v>
      </c>
      <c r="P15" s="200"/>
      <c r="Q15" s="201" t="s">
        <v>18</v>
      </c>
      <c r="R15" s="15">
        <v>2</v>
      </c>
      <c r="S15" s="201" t="s">
        <v>19</v>
      </c>
      <c r="T15" s="14">
        <v>3</v>
      </c>
      <c r="U15" s="194" t="s">
        <v>198</v>
      </c>
      <c r="V15" s="198" t="s">
        <v>246</v>
      </c>
      <c r="W15" s="198" t="s">
        <v>247</v>
      </c>
      <c r="X15" s="213"/>
    </row>
    <row r="16" spans="1:24" ht="9" customHeight="1">
      <c r="A16" s="198"/>
      <c r="B16" s="207"/>
      <c r="C16" s="207"/>
      <c r="D16" s="198"/>
      <c r="E16" s="213"/>
      <c r="F16" s="198"/>
      <c r="G16" s="198"/>
      <c r="H16" s="198"/>
      <c r="I16" s="198"/>
      <c r="J16" s="213"/>
      <c r="K16" s="207"/>
      <c r="L16" s="200"/>
      <c r="M16" s="204"/>
      <c r="N16" s="48"/>
      <c r="O16" s="199"/>
      <c r="P16" s="200"/>
      <c r="Q16" s="202"/>
      <c r="R16" s="49"/>
      <c r="S16" s="202"/>
      <c r="T16" s="48"/>
      <c r="U16" s="194"/>
      <c r="V16" s="198"/>
      <c r="W16" s="198"/>
      <c r="X16" s="213"/>
    </row>
    <row r="17" spans="1:24" ht="18" customHeight="1">
      <c r="A17" s="21" t="s">
        <v>370</v>
      </c>
      <c r="B17" s="21"/>
      <c r="C17" s="77" t="s">
        <v>371</v>
      </c>
      <c r="D17" s="77" t="s">
        <v>372</v>
      </c>
      <c r="E17" s="77" t="s">
        <v>373</v>
      </c>
      <c r="F17" s="77" t="s">
        <v>374</v>
      </c>
      <c r="G17" s="77" t="s">
        <v>375</v>
      </c>
      <c r="H17" s="77" t="s">
        <v>376</v>
      </c>
      <c r="I17" s="77" t="s">
        <v>377</v>
      </c>
      <c r="J17" s="78">
        <v>5.8</v>
      </c>
      <c r="K17" s="77" t="s">
        <v>210</v>
      </c>
      <c r="L17" s="21" t="s">
        <v>370</v>
      </c>
      <c r="M17" s="225">
        <v>1.69</v>
      </c>
      <c r="N17" s="225"/>
      <c r="O17" s="198">
        <v>23.3</v>
      </c>
      <c r="P17" s="198"/>
      <c r="Q17" s="213">
        <v>13.8</v>
      </c>
      <c r="R17" s="213"/>
      <c r="S17" s="213">
        <v>322</v>
      </c>
      <c r="T17" s="213"/>
      <c r="U17" s="21">
        <v>950</v>
      </c>
      <c r="V17" s="21">
        <v>2450</v>
      </c>
      <c r="W17" s="21">
        <v>3500</v>
      </c>
      <c r="X17" s="41">
        <v>2.8</v>
      </c>
    </row>
    <row r="18" spans="1:24" ht="18" customHeight="1">
      <c r="A18" s="21" t="s">
        <v>378</v>
      </c>
      <c r="B18" s="21"/>
      <c r="C18" s="77" t="s">
        <v>379</v>
      </c>
      <c r="D18" s="77" t="s">
        <v>380</v>
      </c>
      <c r="E18" s="77" t="s">
        <v>381</v>
      </c>
      <c r="F18" s="77" t="s">
        <v>382</v>
      </c>
      <c r="G18" s="77" t="s">
        <v>383</v>
      </c>
      <c r="H18" s="77" t="s">
        <v>384</v>
      </c>
      <c r="I18" s="77" t="s">
        <v>377</v>
      </c>
      <c r="J18" s="78">
        <v>6</v>
      </c>
      <c r="K18" s="77" t="s">
        <v>385</v>
      </c>
      <c r="L18" s="21" t="s">
        <v>378</v>
      </c>
      <c r="M18" s="225">
        <v>0.935</v>
      </c>
      <c r="N18" s="225"/>
      <c r="O18" s="198">
        <v>23.2</v>
      </c>
      <c r="P18" s="198"/>
      <c r="Q18" s="213">
        <v>24.8</v>
      </c>
      <c r="R18" s="213"/>
      <c r="S18" s="213">
        <v>574</v>
      </c>
      <c r="T18" s="213"/>
      <c r="U18" s="21">
        <v>1700</v>
      </c>
      <c r="V18" s="21">
        <v>4700</v>
      </c>
      <c r="W18" s="21">
        <v>6700</v>
      </c>
      <c r="X18" s="41">
        <v>3.3</v>
      </c>
    </row>
    <row r="19" spans="1:24" ht="18" customHeight="1">
      <c r="A19" s="21" t="s">
        <v>386</v>
      </c>
      <c r="B19" s="21">
        <f>2.8*2</f>
        <v>5.6</v>
      </c>
      <c r="C19" s="77" t="s">
        <v>387</v>
      </c>
      <c r="D19" s="77" t="s">
        <v>388</v>
      </c>
      <c r="E19" s="77" t="s">
        <v>389</v>
      </c>
      <c r="F19" s="77" t="s">
        <v>390</v>
      </c>
      <c r="G19" s="77" t="s">
        <v>391</v>
      </c>
      <c r="H19" s="77" t="s">
        <v>392</v>
      </c>
      <c r="I19" s="77" t="s">
        <v>393</v>
      </c>
      <c r="J19" s="78">
        <v>8.8</v>
      </c>
      <c r="K19" s="77" t="s">
        <v>394</v>
      </c>
      <c r="L19" s="21" t="s">
        <v>386</v>
      </c>
      <c r="M19" s="225">
        <v>0.784</v>
      </c>
      <c r="N19" s="225"/>
      <c r="O19" s="198">
        <v>29.2</v>
      </c>
      <c r="P19" s="198"/>
      <c r="Q19" s="213">
        <v>37</v>
      </c>
      <c r="R19" s="213"/>
      <c r="S19" s="213">
        <v>1090</v>
      </c>
      <c r="T19" s="213"/>
      <c r="U19" s="21">
        <v>2150</v>
      </c>
      <c r="V19" s="21">
        <v>6000</v>
      </c>
      <c r="W19" s="21">
        <v>8600</v>
      </c>
      <c r="X19" s="41">
        <v>4.9</v>
      </c>
    </row>
    <row r="20" spans="1:24" ht="18" customHeight="1">
      <c r="A20" s="21" t="s">
        <v>395</v>
      </c>
      <c r="B20" s="21">
        <f>6.8*2</f>
        <v>13.6</v>
      </c>
      <c r="C20" s="77" t="s">
        <v>396</v>
      </c>
      <c r="D20" s="77" t="s">
        <v>397</v>
      </c>
      <c r="E20" s="77" t="s">
        <v>398</v>
      </c>
      <c r="F20" s="77" t="s">
        <v>399</v>
      </c>
      <c r="G20" s="77" t="s">
        <v>400</v>
      </c>
      <c r="H20" s="77" t="s">
        <v>401</v>
      </c>
      <c r="I20" s="77" t="s">
        <v>402</v>
      </c>
      <c r="J20" s="78">
        <v>9.5</v>
      </c>
      <c r="K20" s="77" t="s">
        <v>403</v>
      </c>
      <c r="L20" s="21" t="s">
        <v>395</v>
      </c>
      <c r="M20" s="225">
        <v>0.604</v>
      </c>
      <c r="N20" s="225"/>
      <c r="O20" s="198">
        <v>38.4</v>
      </c>
      <c r="P20" s="198"/>
      <c r="Q20" s="213">
        <v>63</v>
      </c>
      <c r="R20" s="213"/>
      <c r="S20" s="213">
        <v>2440</v>
      </c>
      <c r="T20" s="213"/>
      <c r="U20" s="21">
        <v>3300</v>
      </c>
      <c r="V20" s="21">
        <v>8750</v>
      </c>
      <c r="W20" s="21">
        <v>12500</v>
      </c>
      <c r="X20" s="41">
        <v>12</v>
      </c>
    </row>
    <row r="21" spans="1:24" ht="18" customHeight="1">
      <c r="A21" s="21" t="s">
        <v>404</v>
      </c>
      <c r="B21" s="21">
        <f>12*2</f>
        <v>24</v>
      </c>
      <c r="C21" s="77" t="s">
        <v>405</v>
      </c>
      <c r="D21" s="77" t="s">
        <v>406</v>
      </c>
      <c r="E21" s="77" t="s">
        <v>407</v>
      </c>
      <c r="F21" s="77" t="s">
        <v>408</v>
      </c>
      <c r="G21" s="77" t="s">
        <v>409</v>
      </c>
      <c r="H21" s="77" t="s">
        <v>410</v>
      </c>
      <c r="I21" s="77" t="s">
        <v>411</v>
      </c>
      <c r="J21" s="78">
        <v>10.9</v>
      </c>
      <c r="K21" s="77" t="s">
        <v>412</v>
      </c>
      <c r="L21" s="21" t="s">
        <v>404</v>
      </c>
      <c r="M21" s="225">
        <v>0.462</v>
      </c>
      <c r="N21" s="225"/>
      <c r="O21" s="198">
        <v>44.6</v>
      </c>
      <c r="P21" s="198"/>
      <c r="Q21" s="213">
        <v>96.6</v>
      </c>
      <c r="R21" s="213"/>
      <c r="S21" s="213">
        <v>43100</v>
      </c>
      <c r="T21" s="213"/>
      <c r="U21" s="21">
        <v>4000</v>
      </c>
      <c r="V21" s="21">
        <v>11200</v>
      </c>
      <c r="W21" s="21">
        <v>16000</v>
      </c>
      <c r="X21" s="41">
        <v>22</v>
      </c>
    </row>
    <row r="22" spans="1:53" s="21" customFormat="1" ht="18" customHeight="1">
      <c r="A22" s="21" t="s">
        <v>413</v>
      </c>
      <c r="C22" s="77" t="s">
        <v>414</v>
      </c>
      <c r="D22" s="77" t="s">
        <v>415</v>
      </c>
      <c r="E22" s="77" t="s">
        <v>416</v>
      </c>
      <c r="F22" s="77" t="s">
        <v>417</v>
      </c>
      <c r="G22" s="77" t="s">
        <v>418</v>
      </c>
      <c r="H22" s="77" t="s">
        <v>419</v>
      </c>
      <c r="I22" s="77" t="s">
        <v>420</v>
      </c>
      <c r="J22" s="78">
        <v>12.9</v>
      </c>
      <c r="K22" s="77" t="s">
        <v>421</v>
      </c>
      <c r="L22" s="21" t="s">
        <v>413</v>
      </c>
      <c r="M22" s="225">
        <v>0.388</v>
      </c>
      <c r="N22" s="225"/>
      <c r="O22" s="198">
        <v>56.6</v>
      </c>
      <c r="P22" s="198"/>
      <c r="Q22" s="213">
        <v>146</v>
      </c>
      <c r="R22" s="213"/>
      <c r="S22" s="213">
        <v>8340</v>
      </c>
      <c r="T22" s="213"/>
      <c r="U22" s="21">
        <v>5000</v>
      </c>
      <c r="V22" s="21">
        <v>13000</v>
      </c>
      <c r="W22" s="21">
        <v>17700</v>
      </c>
      <c r="X22" s="41">
        <v>45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7"/>
    </row>
    <row r="23" spans="1:24" s="22" customFormat="1" ht="18" customHeight="1">
      <c r="A23" s="21" t="s">
        <v>422</v>
      </c>
      <c r="B23" s="21">
        <v>77</v>
      </c>
      <c r="C23" s="77" t="s">
        <v>423</v>
      </c>
      <c r="D23" s="77" t="s">
        <v>424</v>
      </c>
      <c r="E23" s="77" t="s">
        <v>425</v>
      </c>
      <c r="F23" s="77" t="s">
        <v>426</v>
      </c>
      <c r="G23" s="77" t="s">
        <v>427</v>
      </c>
      <c r="H23" s="77" t="s">
        <v>428</v>
      </c>
      <c r="I23" s="77" t="s">
        <v>429</v>
      </c>
      <c r="J23" s="78">
        <v>17</v>
      </c>
      <c r="K23" s="77" t="s">
        <v>430</v>
      </c>
      <c r="L23" s="21" t="s">
        <v>422</v>
      </c>
      <c r="M23" s="212">
        <v>0.353</v>
      </c>
      <c r="N23" s="212"/>
      <c r="O23" s="198">
        <v>70</v>
      </c>
      <c r="P23" s="198"/>
      <c r="Q23" s="213">
        <v>198</v>
      </c>
      <c r="R23" s="213"/>
      <c r="S23" s="213">
        <v>13900</v>
      </c>
      <c r="T23" s="213"/>
      <c r="U23" s="21">
        <v>5700</v>
      </c>
      <c r="V23" s="21">
        <v>14500</v>
      </c>
      <c r="W23" s="21">
        <v>19600</v>
      </c>
      <c r="X23" s="41">
        <v>67</v>
      </c>
    </row>
    <row r="24" spans="4:24" s="22" customFormat="1" ht="18" customHeight="1">
      <c r="D24" s="23"/>
      <c r="E24" s="23"/>
      <c r="F24" s="23"/>
      <c r="G24" s="23"/>
      <c r="H24" s="23"/>
      <c r="I24" s="23"/>
      <c r="J24" s="62"/>
      <c r="K24" s="23"/>
      <c r="M24" s="209"/>
      <c r="N24" s="209"/>
      <c r="O24" s="224"/>
      <c r="P24" s="224"/>
      <c r="Q24" s="210"/>
      <c r="R24" s="210"/>
      <c r="S24" s="210"/>
      <c r="T24" s="210"/>
      <c r="X24" s="50"/>
    </row>
    <row r="25" spans="4:24" s="22" customFormat="1" ht="18" customHeight="1">
      <c r="D25" s="23"/>
      <c r="E25" s="23"/>
      <c r="F25" s="23"/>
      <c r="G25" s="23"/>
      <c r="H25" s="23"/>
      <c r="I25" s="23"/>
      <c r="J25" s="62"/>
      <c r="K25" s="23"/>
      <c r="M25" s="209"/>
      <c r="N25" s="209"/>
      <c r="O25" s="224"/>
      <c r="P25" s="224"/>
      <c r="Q25" s="210"/>
      <c r="R25" s="210"/>
      <c r="S25" s="210"/>
      <c r="T25" s="210"/>
      <c r="X25" s="50"/>
    </row>
    <row r="26" spans="4:24" s="22" customFormat="1" ht="18" customHeight="1">
      <c r="D26" s="23"/>
      <c r="E26" s="23"/>
      <c r="F26" s="23"/>
      <c r="G26" s="23"/>
      <c r="H26" s="23"/>
      <c r="I26" s="23"/>
      <c r="J26" s="62"/>
      <c r="K26" s="23"/>
      <c r="M26" s="209"/>
      <c r="N26" s="209"/>
      <c r="O26" s="224"/>
      <c r="P26" s="224"/>
      <c r="Q26" s="210"/>
      <c r="R26" s="210"/>
      <c r="S26" s="210"/>
      <c r="T26" s="210"/>
      <c r="X26" s="50"/>
    </row>
    <row r="27" spans="4:24" s="22" customFormat="1" ht="18" customHeight="1">
      <c r="D27" s="23"/>
      <c r="E27" s="23"/>
      <c r="F27" s="23"/>
      <c r="G27" s="23"/>
      <c r="H27" s="23"/>
      <c r="I27" s="23"/>
      <c r="J27" s="62"/>
      <c r="K27" s="23"/>
      <c r="M27" s="209"/>
      <c r="N27" s="209"/>
      <c r="O27" s="224"/>
      <c r="P27" s="224"/>
      <c r="Q27" s="210"/>
      <c r="R27" s="210"/>
      <c r="S27" s="210"/>
      <c r="T27" s="210"/>
      <c r="X27" s="50"/>
    </row>
    <row r="28" spans="4:24" s="22" customFormat="1" ht="18" customHeight="1">
      <c r="D28" s="23"/>
      <c r="E28" s="62"/>
      <c r="F28" s="23"/>
      <c r="G28" s="23"/>
      <c r="H28" s="23"/>
      <c r="I28" s="23"/>
      <c r="J28" s="62"/>
      <c r="K28" s="23"/>
      <c r="M28" s="209"/>
      <c r="N28" s="209"/>
      <c r="O28" s="224"/>
      <c r="P28" s="224"/>
      <c r="Q28" s="210"/>
      <c r="R28" s="210"/>
      <c r="S28" s="210"/>
      <c r="T28" s="210"/>
      <c r="X28" s="50"/>
    </row>
    <row r="29" spans="4:24" s="22" customFormat="1" ht="18" customHeight="1">
      <c r="D29" s="23"/>
      <c r="E29" s="62"/>
      <c r="F29" s="23"/>
      <c r="G29" s="23"/>
      <c r="H29" s="23"/>
      <c r="I29" s="23"/>
      <c r="J29" s="62"/>
      <c r="K29" s="23"/>
      <c r="M29" s="209"/>
      <c r="N29" s="209"/>
      <c r="O29" s="224"/>
      <c r="P29" s="224"/>
      <c r="Q29" s="210"/>
      <c r="R29" s="210"/>
      <c r="S29" s="210"/>
      <c r="T29" s="210"/>
      <c r="X29" s="50"/>
    </row>
    <row r="30" spans="13:20" ht="18" customHeight="1">
      <c r="M30" s="221"/>
      <c r="N30" s="221"/>
      <c r="O30" s="222"/>
      <c r="P30" s="222"/>
      <c r="Q30" s="223"/>
      <c r="R30" s="223"/>
      <c r="S30" s="223"/>
      <c r="T30" s="223"/>
    </row>
    <row r="31" spans="13:20" ht="18" customHeight="1">
      <c r="M31" s="221"/>
      <c r="N31" s="221"/>
      <c r="O31" s="222"/>
      <c r="P31" s="222"/>
      <c r="Q31" s="223"/>
      <c r="R31" s="223"/>
      <c r="S31" s="223"/>
      <c r="T31" s="223"/>
    </row>
    <row r="32" spans="13:20" ht="18" customHeight="1">
      <c r="M32" s="221"/>
      <c r="N32" s="221"/>
      <c r="O32" s="222"/>
      <c r="P32" s="222"/>
      <c r="Q32" s="223"/>
      <c r="R32" s="223"/>
      <c r="S32" s="223"/>
      <c r="T32" s="223"/>
    </row>
    <row r="33" spans="13:20" ht="18" customHeight="1">
      <c r="M33" s="221"/>
      <c r="N33" s="221"/>
      <c r="O33" s="222"/>
      <c r="P33" s="222"/>
      <c r="Q33" s="222"/>
      <c r="R33" s="222"/>
      <c r="S33" s="223"/>
      <c r="T33" s="223"/>
    </row>
    <row r="34" spans="13:20" ht="18" customHeight="1">
      <c r="M34" s="221"/>
      <c r="N34" s="221"/>
      <c r="O34" s="222"/>
      <c r="P34" s="222"/>
      <c r="Q34" s="222"/>
      <c r="R34" s="222"/>
      <c r="S34" s="223"/>
      <c r="T34" s="223"/>
    </row>
    <row r="35" spans="13:20" ht="18" customHeight="1">
      <c r="M35" s="221"/>
      <c r="N35" s="221"/>
      <c r="O35" s="222"/>
      <c r="P35" s="222"/>
      <c r="Q35" s="222"/>
      <c r="R35" s="222"/>
      <c r="S35" s="223"/>
      <c r="T35" s="223"/>
    </row>
    <row r="36" spans="13:20" ht="18" customHeight="1">
      <c r="M36" s="221"/>
      <c r="N36" s="221"/>
      <c r="O36" s="222"/>
      <c r="P36" s="222"/>
      <c r="Q36" s="222"/>
      <c r="R36" s="222"/>
      <c r="S36" s="223"/>
      <c r="T36" s="223"/>
    </row>
    <row r="37" spans="13:20" ht="18" customHeight="1">
      <c r="M37" s="221"/>
      <c r="N37" s="221"/>
      <c r="O37" s="222"/>
      <c r="P37" s="222"/>
      <c r="Q37" s="222"/>
      <c r="R37" s="222"/>
      <c r="S37" s="223"/>
      <c r="T37" s="223"/>
    </row>
    <row r="38" spans="13:20" ht="18" customHeight="1">
      <c r="M38" s="221"/>
      <c r="N38" s="221"/>
      <c r="O38" s="222"/>
      <c r="P38" s="222"/>
      <c r="Q38" s="222"/>
      <c r="R38" s="222"/>
      <c r="S38" s="223"/>
      <c r="T38" s="223"/>
    </row>
  </sheetData>
  <sheetProtection/>
  <mergeCells count="111">
    <mergeCell ref="G15:G16"/>
    <mergeCell ref="M18:N18"/>
    <mergeCell ref="O18:P18"/>
    <mergeCell ref="Q18:R18"/>
    <mergeCell ref="S18:T18"/>
    <mergeCell ref="C14:K14"/>
    <mergeCell ref="M14:T14"/>
    <mergeCell ref="M17:N17"/>
    <mergeCell ref="O17:P17"/>
    <mergeCell ref="Q17:R17"/>
    <mergeCell ref="S17:T17"/>
    <mergeCell ref="M20:N20"/>
    <mergeCell ref="O20:P20"/>
    <mergeCell ref="Q20:R20"/>
    <mergeCell ref="S20:T20"/>
    <mergeCell ref="M19:N19"/>
    <mergeCell ref="O19:P19"/>
    <mergeCell ref="Q19:R19"/>
    <mergeCell ref="S19:T19"/>
    <mergeCell ref="M22:N22"/>
    <mergeCell ref="O22:P22"/>
    <mergeCell ref="Q22:R22"/>
    <mergeCell ref="S22:T22"/>
    <mergeCell ref="M21:N21"/>
    <mergeCell ref="O21:P21"/>
    <mergeCell ref="Q21:R21"/>
    <mergeCell ref="S21:T21"/>
    <mergeCell ref="M24:N24"/>
    <mergeCell ref="O24:P24"/>
    <mergeCell ref="Q24:R24"/>
    <mergeCell ref="S24:T24"/>
    <mergeCell ref="M23:N23"/>
    <mergeCell ref="O23:P23"/>
    <mergeCell ref="Q23:R23"/>
    <mergeCell ref="S23:T23"/>
    <mergeCell ref="M26:N26"/>
    <mergeCell ref="O26:P26"/>
    <mergeCell ref="Q26:R26"/>
    <mergeCell ref="S26:T26"/>
    <mergeCell ref="M25:N25"/>
    <mergeCell ref="O25:P25"/>
    <mergeCell ref="Q25:R25"/>
    <mergeCell ref="S25:T25"/>
    <mergeCell ref="M28:N28"/>
    <mergeCell ref="O28:P28"/>
    <mergeCell ref="Q28:R28"/>
    <mergeCell ref="S28:T28"/>
    <mergeCell ref="M27:N27"/>
    <mergeCell ref="O27:P27"/>
    <mergeCell ref="Q27:R27"/>
    <mergeCell ref="S27:T27"/>
    <mergeCell ref="M30:N30"/>
    <mergeCell ref="O30:P30"/>
    <mergeCell ref="Q30:R30"/>
    <mergeCell ref="S30:T30"/>
    <mergeCell ref="M29:N29"/>
    <mergeCell ref="O29:P29"/>
    <mergeCell ref="Q29:R29"/>
    <mergeCell ref="S29:T29"/>
    <mergeCell ref="M32:N32"/>
    <mergeCell ref="O32:P32"/>
    <mergeCell ref="Q32:R32"/>
    <mergeCell ref="S32:T32"/>
    <mergeCell ref="M31:N31"/>
    <mergeCell ref="O31:P31"/>
    <mergeCell ref="Q31:R31"/>
    <mergeCell ref="S31:T31"/>
    <mergeCell ref="M34:N34"/>
    <mergeCell ref="O34:P34"/>
    <mergeCell ref="Q34:R34"/>
    <mergeCell ref="S34:T34"/>
    <mergeCell ref="M33:N33"/>
    <mergeCell ref="O33:P33"/>
    <mergeCell ref="Q33:R33"/>
    <mergeCell ref="S33:T33"/>
    <mergeCell ref="M36:N36"/>
    <mergeCell ref="O36:P36"/>
    <mergeCell ref="Q36:R36"/>
    <mergeCell ref="S36:T36"/>
    <mergeCell ref="M35:N35"/>
    <mergeCell ref="O35:P35"/>
    <mergeCell ref="Q35:R35"/>
    <mergeCell ref="S35:T35"/>
    <mergeCell ref="M38:N38"/>
    <mergeCell ref="O38:P38"/>
    <mergeCell ref="Q38:R38"/>
    <mergeCell ref="S38:T38"/>
    <mergeCell ref="M37:N37"/>
    <mergeCell ref="O37:P37"/>
    <mergeCell ref="Q37:R37"/>
    <mergeCell ref="S37:T37"/>
    <mergeCell ref="H15:H16"/>
    <mergeCell ref="I15:I16"/>
    <mergeCell ref="J15:J16"/>
    <mergeCell ref="K15:K16"/>
    <mergeCell ref="A14:A16"/>
    <mergeCell ref="B14:B16"/>
    <mergeCell ref="C15:C16"/>
    <mergeCell ref="D15:D16"/>
    <mergeCell ref="E15:E16"/>
    <mergeCell ref="F15:F16"/>
    <mergeCell ref="U15:U16"/>
    <mergeCell ref="V15:V16"/>
    <mergeCell ref="W15:W16"/>
    <mergeCell ref="X14:X16"/>
    <mergeCell ref="L14:L16"/>
    <mergeCell ref="M15:M16"/>
    <mergeCell ref="Q15:Q16"/>
    <mergeCell ref="S15:S16"/>
    <mergeCell ref="O15:P16"/>
    <mergeCell ref="U14:W14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4:T38"/>
  <sheetViews>
    <sheetView zoomScalePageLayoutView="0" workbookViewId="0" topLeftCell="A10">
      <selection activeCell="J12" sqref="J12"/>
    </sheetView>
  </sheetViews>
  <sheetFormatPr defaultColWidth="9.00390625" defaultRowHeight="18" customHeight="1"/>
  <cols>
    <col min="1" max="2" width="9.875" style="20" customWidth="1"/>
    <col min="3" max="3" width="10.00390625" style="20" customWidth="1"/>
    <col min="4" max="4" width="10.00390625" style="44" customWidth="1"/>
    <col min="5" max="8" width="10.00390625" style="20" customWidth="1"/>
    <col min="9" max="9" width="10.75390625" style="20" customWidth="1"/>
    <col min="10" max="10" width="13.25390625" style="20" customWidth="1"/>
    <col min="11" max="11" width="8.625" style="43" customWidth="1"/>
    <col min="12" max="12" width="4.875" style="20" customWidth="1"/>
    <col min="13" max="14" width="6.625" style="20" customWidth="1"/>
    <col min="15" max="15" width="8.625" style="20" customWidth="1"/>
    <col min="16" max="16" width="4.875" style="20" customWidth="1"/>
    <col min="17" max="17" width="8.875" style="20" customWidth="1"/>
    <col min="18" max="18" width="4.875" style="20" customWidth="1"/>
    <col min="19" max="19" width="13.75390625" style="20" customWidth="1"/>
    <col min="20" max="22" width="13.25390625" style="20" customWidth="1"/>
    <col min="23" max="16384" width="9.00390625" style="20" customWidth="1"/>
  </cols>
  <sheetData>
    <row r="14" spans="1:20" ht="18" customHeight="1">
      <c r="A14" s="198" t="s">
        <v>4</v>
      </c>
      <c r="B14" s="205" t="s">
        <v>6</v>
      </c>
      <c r="C14" s="198" t="s">
        <v>7</v>
      </c>
      <c r="D14" s="198"/>
      <c r="E14" s="198"/>
      <c r="F14" s="198"/>
      <c r="G14" s="198"/>
      <c r="H14" s="198"/>
      <c r="I14" s="198"/>
      <c r="J14" s="198" t="s">
        <v>4</v>
      </c>
      <c r="K14" s="216" t="s">
        <v>8</v>
      </c>
      <c r="L14" s="217"/>
      <c r="M14" s="218"/>
      <c r="N14" s="218"/>
      <c r="O14" s="218"/>
      <c r="P14" s="218"/>
      <c r="Q14" s="218"/>
      <c r="R14" s="199"/>
      <c r="S14" s="56" t="s">
        <v>243</v>
      </c>
      <c r="T14" s="213" t="s">
        <v>9</v>
      </c>
    </row>
    <row r="15" spans="1:20" ht="9" customHeight="1">
      <c r="A15" s="198"/>
      <c r="B15" s="206"/>
      <c r="C15" s="198" t="s">
        <v>10</v>
      </c>
      <c r="D15" s="213" t="s">
        <v>192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198" t="s">
        <v>193</v>
      </c>
      <c r="J15" s="200"/>
      <c r="K15" s="203" t="s">
        <v>244</v>
      </c>
      <c r="L15" s="14">
        <v>-1</v>
      </c>
      <c r="M15" s="199" t="s">
        <v>17</v>
      </c>
      <c r="N15" s="200"/>
      <c r="O15" s="201" t="s">
        <v>18</v>
      </c>
      <c r="P15" s="15">
        <v>2</v>
      </c>
      <c r="Q15" s="201" t="s">
        <v>19</v>
      </c>
      <c r="R15" s="14">
        <v>3</v>
      </c>
      <c r="S15" s="226" t="s">
        <v>198</v>
      </c>
      <c r="T15" s="213"/>
    </row>
    <row r="16" spans="1:20" ht="9" customHeight="1">
      <c r="A16" s="198"/>
      <c r="B16" s="207"/>
      <c r="C16" s="198"/>
      <c r="D16" s="213"/>
      <c r="E16" s="198"/>
      <c r="F16" s="198"/>
      <c r="G16" s="198"/>
      <c r="H16" s="198"/>
      <c r="I16" s="198"/>
      <c r="J16" s="200"/>
      <c r="K16" s="204"/>
      <c r="L16" s="48"/>
      <c r="M16" s="199"/>
      <c r="N16" s="200"/>
      <c r="O16" s="202"/>
      <c r="P16" s="49"/>
      <c r="Q16" s="202"/>
      <c r="R16" s="48"/>
      <c r="S16" s="226"/>
      <c r="T16" s="213"/>
    </row>
    <row r="17" spans="1:20" ht="18" customHeight="1">
      <c r="A17" s="21" t="s">
        <v>431</v>
      </c>
      <c r="B17" s="21"/>
      <c r="C17" s="19" t="s">
        <v>432</v>
      </c>
      <c r="D17" s="19" t="s">
        <v>433</v>
      </c>
      <c r="E17" s="19" t="s">
        <v>434</v>
      </c>
      <c r="F17" s="19" t="s">
        <v>435</v>
      </c>
      <c r="G17" s="19" t="s">
        <v>436</v>
      </c>
      <c r="H17" s="19" t="s">
        <v>437</v>
      </c>
      <c r="I17" s="19" t="s">
        <v>438</v>
      </c>
      <c r="J17" s="21" t="s">
        <v>431</v>
      </c>
      <c r="K17" s="230">
        <v>1.43</v>
      </c>
      <c r="L17" s="230"/>
      <c r="M17" s="231">
        <v>10</v>
      </c>
      <c r="N17" s="231"/>
      <c r="O17" s="232">
        <v>7</v>
      </c>
      <c r="P17" s="232"/>
      <c r="Q17" s="231">
        <v>70</v>
      </c>
      <c r="R17" s="231"/>
      <c r="S17" s="21">
        <v>950</v>
      </c>
      <c r="T17" s="41">
        <v>0.5</v>
      </c>
    </row>
    <row r="18" spans="1:20" ht="18" customHeight="1">
      <c r="A18" s="21" t="s">
        <v>439</v>
      </c>
      <c r="B18" s="21"/>
      <c r="C18" s="19" t="s">
        <v>440</v>
      </c>
      <c r="D18" s="19" t="s">
        <v>441</v>
      </c>
      <c r="E18" s="19" t="s">
        <v>375</v>
      </c>
      <c r="F18" s="19" t="s">
        <v>442</v>
      </c>
      <c r="G18" s="19" t="s">
        <v>443</v>
      </c>
      <c r="H18" s="19" t="s">
        <v>444</v>
      </c>
      <c r="I18" s="19" t="s">
        <v>445</v>
      </c>
      <c r="J18" s="21" t="s">
        <v>439</v>
      </c>
      <c r="K18" s="227">
        <v>1.24</v>
      </c>
      <c r="L18" s="227"/>
      <c r="M18" s="228">
        <v>12.5</v>
      </c>
      <c r="N18" s="228"/>
      <c r="O18" s="229">
        <v>10.1</v>
      </c>
      <c r="P18" s="229"/>
      <c r="Q18" s="228">
        <v>126</v>
      </c>
      <c r="R18" s="228"/>
      <c r="S18" s="21">
        <v>1100</v>
      </c>
      <c r="T18" s="41">
        <v>0.8</v>
      </c>
    </row>
    <row r="19" spans="1:20" ht="18" customHeight="1">
      <c r="A19" s="21" t="s">
        <v>446</v>
      </c>
      <c r="B19" s="21"/>
      <c r="C19" s="19" t="s">
        <v>447</v>
      </c>
      <c r="D19" s="19" t="s">
        <v>448</v>
      </c>
      <c r="E19" s="19" t="s">
        <v>449</v>
      </c>
      <c r="F19" s="19" t="s">
        <v>442</v>
      </c>
      <c r="G19" s="19" t="s">
        <v>450</v>
      </c>
      <c r="H19" s="19" t="s">
        <v>451</v>
      </c>
      <c r="I19" s="19" t="s">
        <v>452</v>
      </c>
      <c r="J19" s="21" t="s">
        <v>446</v>
      </c>
      <c r="K19" s="227">
        <v>0.956</v>
      </c>
      <c r="L19" s="227"/>
      <c r="M19" s="228">
        <v>15.5</v>
      </c>
      <c r="N19" s="228"/>
      <c r="O19" s="229">
        <v>16.2</v>
      </c>
      <c r="P19" s="229"/>
      <c r="Q19" s="228">
        <v>251</v>
      </c>
      <c r="R19" s="228"/>
      <c r="S19" s="21">
        <v>1500</v>
      </c>
      <c r="T19" s="41">
        <v>1.8</v>
      </c>
    </row>
    <row r="20" spans="1:20" ht="18" customHeight="1">
      <c r="A20" s="21" t="s">
        <v>453</v>
      </c>
      <c r="B20" s="21"/>
      <c r="C20" s="19" t="s">
        <v>454</v>
      </c>
      <c r="D20" s="19" t="s">
        <v>227</v>
      </c>
      <c r="E20" s="19" t="s">
        <v>272</v>
      </c>
      <c r="F20" s="19" t="s">
        <v>455</v>
      </c>
      <c r="G20" s="19" t="s">
        <v>456</v>
      </c>
      <c r="H20" s="19" t="s">
        <v>457</v>
      </c>
      <c r="I20" s="19" t="s">
        <v>458</v>
      </c>
      <c r="J20" s="21" t="s">
        <v>453</v>
      </c>
      <c r="K20" s="227">
        <v>0.79</v>
      </c>
      <c r="L20" s="227"/>
      <c r="M20" s="228">
        <v>19.8</v>
      </c>
      <c r="N20" s="228"/>
      <c r="O20" s="229">
        <v>25.1</v>
      </c>
      <c r="P20" s="229"/>
      <c r="Q20" s="228">
        <v>495</v>
      </c>
      <c r="R20" s="228"/>
      <c r="S20" s="21">
        <v>2000</v>
      </c>
      <c r="T20" s="41">
        <v>3.2</v>
      </c>
    </row>
    <row r="21" spans="1:20" ht="18" customHeight="1">
      <c r="A21" s="21" t="s">
        <v>459</v>
      </c>
      <c r="B21" s="21"/>
      <c r="C21" s="19" t="s">
        <v>460</v>
      </c>
      <c r="D21" s="19" t="s">
        <v>461</v>
      </c>
      <c r="E21" s="19" t="s">
        <v>462</v>
      </c>
      <c r="F21" s="19" t="s">
        <v>463</v>
      </c>
      <c r="G21" s="19" t="s">
        <v>464</v>
      </c>
      <c r="H21" s="19" t="s">
        <v>465</v>
      </c>
      <c r="I21" s="19" t="s">
        <v>466</v>
      </c>
      <c r="J21" s="21" t="s">
        <v>459</v>
      </c>
      <c r="K21" s="227">
        <v>0.597</v>
      </c>
      <c r="L21" s="227"/>
      <c r="M21" s="228">
        <v>25.8</v>
      </c>
      <c r="N21" s="228"/>
      <c r="O21" s="229">
        <v>43.3</v>
      </c>
      <c r="P21" s="229"/>
      <c r="Q21" s="228">
        <v>1120</v>
      </c>
      <c r="R21" s="228"/>
      <c r="S21" s="21">
        <v>2800</v>
      </c>
      <c r="T21" s="41">
        <v>6</v>
      </c>
    </row>
    <row r="22" spans="1:20" ht="18" customHeight="1">
      <c r="A22" s="21" t="s">
        <v>467</v>
      </c>
      <c r="B22" s="21"/>
      <c r="C22" s="19" t="s">
        <v>468</v>
      </c>
      <c r="D22" s="19" t="s">
        <v>469</v>
      </c>
      <c r="E22" s="19" t="s">
        <v>470</v>
      </c>
      <c r="F22" s="19" t="s">
        <v>471</v>
      </c>
      <c r="G22" s="19" t="s">
        <v>472</v>
      </c>
      <c r="H22" s="19" t="s">
        <v>473</v>
      </c>
      <c r="I22" s="19" t="s">
        <v>466</v>
      </c>
      <c r="J22" s="21" t="s">
        <v>467</v>
      </c>
      <c r="K22" s="227">
        <v>0.497</v>
      </c>
      <c r="L22" s="227"/>
      <c r="M22" s="228">
        <v>31.5</v>
      </c>
      <c r="N22" s="228"/>
      <c r="O22" s="229">
        <v>63.4</v>
      </c>
      <c r="P22" s="229"/>
      <c r="Q22" s="228">
        <v>2000</v>
      </c>
      <c r="R22" s="228"/>
      <c r="S22" s="21">
        <v>3500</v>
      </c>
      <c r="T22" s="41">
        <v>12</v>
      </c>
    </row>
    <row r="23" spans="1:20" ht="18" customHeight="1">
      <c r="A23" s="21" t="s">
        <v>474</v>
      </c>
      <c r="B23" s="21">
        <f>13*2</f>
        <v>26</v>
      </c>
      <c r="C23" s="19" t="s">
        <v>416</v>
      </c>
      <c r="D23" s="19" t="s">
        <v>40</v>
      </c>
      <c r="E23" s="19" t="s">
        <v>475</v>
      </c>
      <c r="F23" s="19" t="s">
        <v>476</v>
      </c>
      <c r="G23" s="19" t="s">
        <v>477</v>
      </c>
      <c r="H23" s="19" t="s">
        <v>478</v>
      </c>
      <c r="I23" s="19" t="s">
        <v>466</v>
      </c>
      <c r="J23" s="21" t="s">
        <v>474</v>
      </c>
      <c r="K23" s="227">
        <v>0.4</v>
      </c>
      <c r="L23" s="227"/>
      <c r="M23" s="228">
        <v>37.6</v>
      </c>
      <c r="N23" s="228"/>
      <c r="O23" s="229">
        <v>93.9</v>
      </c>
      <c r="P23" s="229"/>
      <c r="Q23" s="228">
        <v>3530</v>
      </c>
      <c r="R23" s="228"/>
      <c r="S23" s="21">
        <v>4600</v>
      </c>
      <c r="T23" s="41">
        <v>20</v>
      </c>
    </row>
    <row r="24" spans="1:20" ht="18" customHeight="1">
      <c r="A24" s="21" t="s">
        <v>479</v>
      </c>
      <c r="B24" s="21">
        <f>20*2</f>
        <v>40</v>
      </c>
      <c r="C24" s="19" t="s">
        <v>292</v>
      </c>
      <c r="D24" s="19" t="s">
        <v>480</v>
      </c>
      <c r="E24" s="19" t="s">
        <v>481</v>
      </c>
      <c r="F24" s="19" t="s">
        <v>476</v>
      </c>
      <c r="G24" s="19" t="s">
        <v>482</v>
      </c>
      <c r="H24" s="19" t="s">
        <v>483</v>
      </c>
      <c r="I24" s="19" t="s">
        <v>484</v>
      </c>
      <c r="J24" s="21" t="s">
        <v>479</v>
      </c>
      <c r="K24" s="227">
        <v>0.33</v>
      </c>
      <c r="L24" s="227"/>
      <c r="M24" s="228">
        <v>45.2</v>
      </c>
      <c r="N24" s="228"/>
      <c r="O24" s="229">
        <v>137</v>
      </c>
      <c r="P24" s="229"/>
      <c r="Q24" s="228">
        <v>6190</v>
      </c>
      <c r="R24" s="228"/>
      <c r="S24" s="21">
        <v>5700</v>
      </c>
      <c r="T24" s="41">
        <v>34</v>
      </c>
    </row>
    <row r="25" spans="1:20" ht="18" customHeight="1">
      <c r="A25" s="21" t="s">
        <v>485</v>
      </c>
      <c r="B25" s="21">
        <f>33.5*2</f>
        <v>67</v>
      </c>
      <c r="C25" s="19" t="s">
        <v>486</v>
      </c>
      <c r="D25" s="19" t="s">
        <v>487</v>
      </c>
      <c r="E25" s="19" t="s">
        <v>125</v>
      </c>
      <c r="F25" s="19" t="s">
        <v>476</v>
      </c>
      <c r="G25" s="19" t="s">
        <v>488</v>
      </c>
      <c r="H25" s="19" t="s">
        <v>489</v>
      </c>
      <c r="I25" s="19"/>
      <c r="J25" s="21" t="s">
        <v>485</v>
      </c>
      <c r="K25" s="227">
        <v>0.26</v>
      </c>
      <c r="L25" s="227"/>
      <c r="M25" s="228">
        <v>53.2</v>
      </c>
      <c r="N25" s="228"/>
      <c r="O25" s="229">
        <v>202</v>
      </c>
      <c r="P25" s="229"/>
      <c r="Q25" s="228">
        <v>10700</v>
      </c>
      <c r="R25" s="228"/>
      <c r="S25" s="21">
        <v>7300</v>
      </c>
      <c r="T25" s="41">
        <v>60</v>
      </c>
    </row>
    <row r="26" spans="1:20" s="22" customFormat="1" ht="18" customHeight="1">
      <c r="A26" s="21" t="s">
        <v>490</v>
      </c>
      <c r="B26" s="21">
        <f>74*2</f>
        <v>148</v>
      </c>
      <c r="C26" s="19" t="s">
        <v>491</v>
      </c>
      <c r="D26" s="19" t="s">
        <v>492</v>
      </c>
      <c r="E26" s="19" t="s">
        <v>493</v>
      </c>
      <c r="F26" s="19" t="s">
        <v>494</v>
      </c>
      <c r="G26" s="19" t="s">
        <v>495</v>
      </c>
      <c r="H26" s="19" t="s">
        <v>496</v>
      </c>
      <c r="I26" s="19" t="s">
        <v>497</v>
      </c>
      <c r="J26" s="21" t="s">
        <v>490</v>
      </c>
      <c r="K26" s="227">
        <v>0.23</v>
      </c>
      <c r="L26" s="227"/>
      <c r="M26" s="228">
        <v>72.7</v>
      </c>
      <c r="N26" s="228"/>
      <c r="O26" s="229">
        <v>313.4</v>
      </c>
      <c r="P26" s="229"/>
      <c r="Q26" s="228">
        <v>22780</v>
      </c>
      <c r="R26" s="228"/>
      <c r="S26" s="21">
        <v>7300</v>
      </c>
      <c r="T26" s="41">
        <v>134</v>
      </c>
    </row>
    <row r="27" spans="1:19" ht="18" customHeight="1">
      <c r="A27" s="22"/>
      <c r="B27" s="22"/>
      <c r="C27" s="22"/>
      <c r="D27" s="50"/>
      <c r="E27" s="22"/>
      <c r="F27" s="22"/>
      <c r="G27" s="22"/>
      <c r="H27" s="22"/>
      <c r="I27" s="22"/>
      <c r="J27" s="22"/>
      <c r="K27" s="209"/>
      <c r="L27" s="209"/>
      <c r="M27" s="224"/>
      <c r="N27" s="224"/>
      <c r="O27" s="210"/>
      <c r="P27" s="210"/>
      <c r="Q27" s="210"/>
      <c r="R27" s="210"/>
      <c r="S27" s="22"/>
    </row>
    <row r="28" spans="1:19" ht="18" customHeight="1">
      <c r="A28" s="22"/>
      <c r="B28" s="22"/>
      <c r="C28" s="22"/>
      <c r="D28" s="50"/>
      <c r="E28" s="22"/>
      <c r="F28" s="22"/>
      <c r="G28" s="22"/>
      <c r="H28" s="22"/>
      <c r="I28" s="22"/>
      <c r="J28" s="22"/>
      <c r="K28" s="209"/>
      <c r="L28" s="209"/>
      <c r="M28" s="224"/>
      <c r="N28" s="224"/>
      <c r="O28" s="210"/>
      <c r="P28" s="210"/>
      <c r="Q28" s="210"/>
      <c r="R28" s="210"/>
      <c r="S28" s="22"/>
    </row>
    <row r="29" spans="1:19" ht="18" customHeight="1">
      <c r="A29" s="22"/>
      <c r="B29" s="22"/>
      <c r="C29" s="22"/>
      <c r="D29" s="50"/>
      <c r="E29" s="22"/>
      <c r="F29" s="22"/>
      <c r="G29" s="22"/>
      <c r="H29" s="22"/>
      <c r="I29" s="22"/>
      <c r="J29" s="22"/>
      <c r="K29" s="209"/>
      <c r="L29" s="209"/>
      <c r="M29" s="224"/>
      <c r="N29" s="224"/>
      <c r="O29" s="210"/>
      <c r="P29" s="210"/>
      <c r="Q29" s="210"/>
      <c r="R29" s="210"/>
      <c r="S29" s="22"/>
    </row>
    <row r="30" spans="11:18" ht="18" customHeight="1">
      <c r="K30" s="221"/>
      <c r="L30" s="221"/>
      <c r="M30" s="222"/>
      <c r="N30" s="222"/>
      <c r="O30" s="223"/>
      <c r="P30" s="223"/>
      <c r="Q30" s="223"/>
      <c r="R30" s="223"/>
    </row>
    <row r="31" spans="11:18" ht="18" customHeight="1">
      <c r="K31" s="221"/>
      <c r="L31" s="221"/>
      <c r="M31" s="222"/>
      <c r="N31" s="222"/>
      <c r="O31" s="223"/>
      <c r="P31" s="223"/>
      <c r="Q31" s="223"/>
      <c r="R31" s="223"/>
    </row>
    <row r="32" spans="11:18" ht="18" customHeight="1">
      <c r="K32" s="221"/>
      <c r="L32" s="221"/>
      <c r="M32" s="222"/>
      <c r="N32" s="222"/>
      <c r="O32" s="223"/>
      <c r="P32" s="223"/>
      <c r="Q32" s="223"/>
      <c r="R32" s="223"/>
    </row>
    <row r="33" spans="11:18" ht="18" customHeight="1">
      <c r="K33" s="221"/>
      <c r="L33" s="221"/>
      <c r="M33" s="222"/>
      <c r="N33" s="222"/>
      <c r="O33" s="222"/>
      <c r="P33" s="222"/>
      <c r="Q33" s="223"/>
      <c r="R33" s="223"/>
    </row>
    <row r="34" spans="11:18" ht="18" customHeight="1">
      <c r="K34" s="221"/>
      <c r="L34" s="221"/>
      <c r="M34" s="222"/>
      <c r="N34" s="222"/>
      <c r="O34" s="222"/>
      <c r="P34" s="222"/>
      <c r="Q34" s="223"/>
      <c r="R34" s="223"/>
    </row>
    <row r="35" spans="11:18" ht="18" customHeight="1">
      <c r="K35" s="221"/>
      <c r="L35" s="221"/>
      <c r="M35" s="222"/>
      <c r="N35" s="222"/>
      <c r="O35" s="222"/>
      <c r="P35" s="222"/>
      <c r="Q35" s="223"/>
      <c r="R35" s="223"/>
    </row>
    <row r="36" spans="11:18" ht="18" customHeight="1">
      <c r="K36" s="221"/>
      <c r="L36" s="221"/>
      <c r="M36" s="222"/>
      <c r="N36" s="222"/>
      <c r="O36" s="222"/>
      <c r="P36" s="222"/>
      <c r="Q36" s="223"/>
      <c r="R36" s="223"/>
    </row>
    <row r="37" spans="11:18" ht="18" customHeight="1">
      <c r="K37" s="221"/>
      <c r="L37" s="221"/>
      <c r="M37" s="222"/>
      <c r="N37" s="222"/>
      <c r="O37" s="222"/>
      <c r="P37" s="222"/>
      <c r="Q37" s="223"/>
      <c r="R37" s="223"/>
    </row>
    <row r="38" spans="11:18" ht="18" customHeight="1">
      <c r="K38" s="221"/>
      <c r="L38" s="221"/>
      <c r="M38" s="222"/>
      <c r="N38" s="222"/>
      <c r="O38" s="222"/>
      <c r="P38" s="222"/>
      <c r="Q38" s="223"/>
      <c r="R38" s="223"/>
    </row>
  </sheetData>
  <sheetProtection/>
  <mergeCells count="106">
    <mergeCell ref="E15:E16"/>
    <mergeCell ref="F15:F16"/>
    <mergeCell ref="G15:G16"/>
    <mergeCell ref="H15:H16"/>
    <mergeCell ref="K18:L18"/>
    <mergeCell ref="M18:N18"/>
    <mergeCell ref="O18:P18"/>
    <mergeCell ref="Q18:R18"/>
    <mergeCell ref="C14:I14"/>
    <mergeCell ref="K14:R14"/>
    <mergeCell ref="K17:L17"/>
    <mergeCell ref="M17:N17"/>
    <mergeCell ref="O17:P17"/>
    <mergeCell ref="Q17:R17"/>
    <mergeCell ref="K20:L20"/>
    <mergeCell ref="M20:N20"/>
    <mergeCell ref="O20:P20"/>
    <mergeCell ref="Q20:R20"/>
    <mergeCell ref="K19:L19"/>
    <mergeCell ref="M19:N19"/>
    <mergeCell ref="O19:P19"/>
    <mergeCell ref="Q19:R19"/>
    <mergeCell ref="K22:L22"/>
    <mergeCell ref="M22:N22"/>
    <mergeCell ref="O22:P22"/>
    <mergeCell ref="Q22:R22"/>
    <mergeCell ref="K21:L21"/>
    <mergeCell ref="M21:N21"/>
    <mergeCell ref="O21:P21"/>
    <mergeCell ref="Q21:R21"/>
    <mergeCell ref="K24:L24"/>
    <mergeCell ref="M24:N24"/>
    <mergeCell ref="O24:P24"/>
    <mergeCell ref="Q24:R24"/>
    <mergeCell ref="K23:L23"/>
    <mergeCell ref="M23:N23"/>
    <mergeCell ref="O23:P23"/>
    <mergeCell ref="Q23:R23"/>
    <mergeCell ref="K26:L26"/>
    <mergeCell ref="M26:N26"/>
    <mergeCell ref="O26:P26"/>
    <mergeCell ref="Q26:R26"/>
    <mergeCell ref="K25:L25"/>
    <mergeCell ref="M25:N25"/>
    <mergeCell ref="O25:P25"/>
    <mergeCell ref="Q25:R25"/>
    <mergeCell ref="K28:L28"/>
    <mergeCell ref="M28:N28"/>
    <mergeCell ref="O28:P28"/>
    <mergeCell ref="Q28:R28"/>
    <mergeCell ref="K27:L27"/>
    <mergeCell ref="M27:N27"/>
    <mergeCell ref="O27:P27"/>
    <mergeCell ref="Q27:R27"/>
    <mergeCell ref="K30:L30"/>
    <mergeCell ref="M30:N30"/>
    <mergeCell ref="O30:P30"/>
    <mergeCell ref="Q30:R30"/>
    <mergeCell ref="K29:L29"/>
    <mergeCell ref="M29:N29"/>
    <mergeCell ref="O29:P29"/>
    <mergeCell ref="Q29:R29"/>
    <mergeCell ref="K32:L32"/>
    <mergeCell ref="M32:N32"/>
    <mergeCell ref="O32:P32"/>
    <mergeCell ref="Q32:R32"/>
    <mergeCell ref="K31:L31"/>
    <mergeCell ref="M31:N31"/>
    <mergeCell ref="O31:P31"/>
    <mergeCell ref="Q31:R31"/>
    <mergeCell ref="O34:P34"/>
    <mergeCell ref="Q34:R34"/>
    <mergeCell ref="K33:L33"/>
    <mergeCell ref="M33:N33"/>
    <mergeCell ref="O33:P33"/>
    <mergeCell ref="Q33:R33"/>
    <mergeCell ref="O36:P36"/>
    <mergeCell ref="Q36:R36"/>
    <mergeCell ref="K35:L35"/>
    <mergeCell ref="M35:N35"/>
    <mergeCell ref="O35:P35"/>
    <mergeCell ref="Q35:R35"/>
    <mergeCell ref="O38:P38"/>
    <mergeCell ref="Q38:R38"/>
    <mergeCell ref="K37:L37"/>
    <mergeCell ref="M37:N37"/>
    <mergeCell ref="O37:P37"/>
    <mergeCell ref="Q37:R37"/>
    <mergeCell ref="A14:A16"/>
    <mergeCell ref="B14:B16"/>
    <mergeCell ref="C15:C16"/>
    <mergeCell ref="D15:D16"/>
    <mergeCell ref="K38:L38"/>
    <mergeCell ref="M38:N38"/>
    <mergeCell ref="K36:L36"/>
    <mergeCell ref="M36:N36"/>
    <mergeCell ref="K34:L34"/>
    <mergeCell ref="M34:N34"/>
    <mergeCell ref="Q15:Q16"/>
    <mergeCell ref="S15:S16"/>
    <mergeCell ref="T14:T16"/>
    <mergeCell ref="M15:N16"/>
    <mergeCell ref="I15:I16"/>
    <mergeCell ref="J14:J16"/>
    <mergeCell ref="K15:K16"/>
    <mergeCell ref="O15:O16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4:T47"/>
  <sheetViews>
    <sheetView zoomScalePageLayoutView="0" workbookViewId="0" topLeftCell="A29">
      <selection activeCell="B28" sqref="B28"/>
    </sheetView>
  </sheetViews>
  <sheetFormatPr defaultColWidth="9.00390625" defaultRowHeight="18" customHeight="1"/>
  <cols>
    <col min="1" max="1" width="10.875" style="20" customWidth="1"/>
    <col min="2" max="2" width="11.50390625" style="20" customWidth="1"/>
    <col min="3" max="3" width="11.125" style="20" customWidth="1"/>
    <col min="4" max="4" width="10.00390625" style="44" customWidth="1"/>
    <col min="5" max="9" width="10.00390625" style="20" customWidth="1"/>
    <col min="10" max="10" width="13.25390625" style="20" customWidth="1"/>
    <col min="11" max="11" width="8.625" style="43" customWidth="1"/>
    <col min="12" max="12" width="4.875" style="20" customWidth="1"/>
    <col min="13" max="14" width="6.625" style="20" customWidth="1"/>
    <col min="15" max="15" width="8.625" style="20" customWidth="1"/>
    <col min="16" max="16" width="4.875" style="20" customWidth="1"/>
    <col min="17" max="17" width="8.875" style="20" customWidth="1"/>
    <col min="18" max="18" width="4.875" style="20" customWidth="1"/>
    <col min="19" max="19" width="13.75390625" style="20" customWidth="1"/>
    <col min="20" max="22" width="13.25390625" style="20" customWidth="1"/>
    <col min="23" max="16384" width="9.00390625" style="20" customWidth="1"/>
  </cols>
  <sheetData>
    <row r="14" spans="1:20" ht="18" customHeight="1">
      <c r="A14" s="198" t="s">
        <v>4</v>
      </c>
      <c r="B14" s="205" t="s">
        <v>6</v>
      </c>
      <c r="C14" s="198" t="s">
        <v>7</v>
      </c>
      <c r="D14" s="198"/>
      <c r="E14" s="198"/>
      <c r="F14" s="198"/>
      <c r="G14" s="198"/>
      <c r="H14" s="198"/>
      <c r="I14" s="198"/>
      <c r="J14" s="198" t="s">
        <v>4</v>
      </c>
      <c r="K14" s="216" t="s">
        <v>8</v>
      </c>
      <c r="L14" s="217"/>
      <c r="M14" s="218"/>
      <c r="N14" s="218"/>
      <c r="O14" s="218"/>
      <c r="P14" s="218"/>
      <c r="Q14" s="218"/>
      <c r="R14" s="199"/>
      <c r="S14" s="56" t="s">
        <v>243</v>
      </c>
      <c r="T14" s="198" t="s">
        <v>9</v>
      </c>
    </row>
    <row r="15" spans="1:20" ht="9" customHeight="1">
      <c r="A15" s="198"/>
      <c r="B15" s="206"/>
      <c r="C15" s="198" t="s">
        <v>10</v>
      </c>
      <c r="D15" s="213" t="s">
        <v>11</v>
      </c>
      <c r="E15" s="198" t="s">
        <v>12</v>
      </c>
      <c r="F15" s="198" t="s">
        <v>13</v>
      </c>
      <c r="G15" s="198" t="s">
        <v>14</v>
      </c>
      <c r="H15" s="198" t="s">
        <v>15</v>
      </c>
      <c r="I15" s="198" t="s">
        <v>368</v>
      </c>
      <c r="J15" s="200"/>
      <c r="K15" s="203" t="s">
        <v>244</v>
      </c>
      <c r="L15" s="14">
        <v>-1</v>
      </c>
      <c r="M15" s="199" t="s">
        <v>17</v>
      </c>
      <c r="N15" s="200"/>
      <c r="O15" s="201" t="s">
        <v>18</v>
      </c>
      <c r="P15" s="15">
        <v>2</v>
      </c>
      <c r="Q15" s="201" t="s">
        <v>19</v>
      </c>
      <c r="R15" s="14">
        <v>3</v>
      </c>
      <c r="S15" s="226" t="s">
        <v>198</v>
      </c>
      <c r="T15" s="198"/>
    </row>
    <row r="16" spans="1:20" ht="9" customHeight="1">
      <c r="A16" s="198"/>
      <c r="B16" s="207"/>
      <c r="C16" s="198"/>
      <c r="D16" s="213"/>
      <c r="E16" s="198"/>
      <c r="F16" s="198"/>
      <c r="G16" s="198"/>
      <c r="H16" s="198"/>
      <c r="I16" s="198"/>
      <c r="J16" s="200"/>
      <c r="K16" s="204"/>
      <c r="L16" s="48"/>
      <c r="M16" s="199"/>
      <c r="N16" s="200"/>
      <c r="O16" s="202"/>
      <c r="P16" s="49"/>
      <c r="Q16" s="202"/>
      <c r="R16" s="48"/>
      <c r="S16" s="226"/>
      <c r="T16" s="198"/>
    </row>
    <row r="17" spans="1:20" ht="18" customHeight="1">
      <c r="A17" s="25" t="s">
        <v>498</v>
      </c>
      <c r="B17" s="25">
        <f>7.5*2</f>
        <v>15</v>
      </c>
      <c r="C17" s="25" t="s">
        <v>499</v>
      </c>
      <c r="D17" s="25" t="s">
        <v>460</v>
      </c>
      <c r="E17" s="25" t="s">
        <v>500</v>
      </c>
      <c r="F17" s="25" t="s">
        <v>501</v>
      </c>
      <c r="G17" s="25" t="s">
        <v>502</v>
      </c>
      <c r="H17" s="25" t="s">
        <v>503</v>
      </c>
      <c r="I17" s="26">
        <v>12</v>
      </c>
      <c r="J17" s="25" t="s">
        <v>498</v>
      </c>
      <c r="K17" s="231">
        <v>0.605</v>
      </c>
      <c r="L17" s="231"/>
      <c r="M17" s="231">
        <v>37.4</v>
      </c>
      <c r="N17" s="231"/>
      <c r="O17" s="232">
        <v>62</v>
      </c>
      <c r="P17" s="232"/>
      <c r="Q17" s="231">
        <v>2310</v>
      </c>
      <c r="R17" s="231"/>
      <c r="S17" s="21">
        <v>3300</v>
      </c>
      <c r="T17" s="21">
        <v>13</v>
      </c>
    </row>
    <row r="18" spans="1:20" ht="18" customHeight="1">
      <c r="A18" s="25" t="s">
        <v>504</v>
      </c>
      <c r="B18" s="25">
        <f>8.5*2</f>
        <v>17</v>
      </c>
      <c r="C18" s="25" t="s">
        <v>499</v>
      </c>
      <c r="D18" s="25" t="s">
        <v>460</v>
      </c>
      <c r="E18" s="25" t="s">
        <v>500</v>
      </c>
      <c r="F18" s="25" t="s">
        <v>501</v>
      </c>
      <c r="G18" s="25" t="s">
        <v>299</v>
      </c>
      <c r="H18" s="25" t="s">
        <v>505</v>
      </c>
      <c r="I18" s="26">
        <v>12</v>
      </c>
      <c r="J18" s="25" t="s">
        <v>504</v>
      </c>
      <c r="K18" s="228">
        <v>0.738</v>
      </c>
      <c r="L18" s="228"/>
      <c r="M18" s="228">
        <v>45.4</v>
      </c>
      <c r="N18" s="228"/>
      <c r="O18" s="229">
        <v>62</v>
      </c>
      <c r="P18" s="229"/>
      <c r="Q18" s="228">
        <v>2790</v>
      </c>
      <c r="R18" s="228"/>
      <c r="S18" s="21">
        <v>3100</v>
      </c>
      <c r="T18" s="21">
        <v>15</v>
      </c>
    </row>
    <row r="19" spans="1:20" ht="18" customHeight="1">
      <c r="A19" s="25" t="s">
        <v>506</v>
      </c>
      <c r="B19" s="25"/>
      <c r="C19" s="25" t="s">
        <v>507</v>
      </c>
      <c r="D19" s="25" t="s">
        <v>508</v>
      </c>
      <c r="E19" s="25" t="s">
        <v>55</v>
      </c>
      <c r="F19" s="25" t="s">
        <v>509</v>
      </c>
      <c r="G19" s="25" t="s">
        <v>455</v>
      </c>
      <c r="H19" s="25" t="s">
        <v>488</v>
      </c>
      <c r="I19" s="26">
        <v>15.5</v>
      </c>
      <c r="J19" s="25" t="s">
        <v>506</v>
      </c>
      <c r="K19" s="228">
        <v>0.296</v>
      </c>
      <c r="L19" s="228"/>
      <c r="M19" s="228">
        <v>36.2</v>
      </c>
      <c r="N19" s="228"/>
      <c r="O19" s="229">
        <v>122</v>
      </c>
      <c r="P19" s="229"/>
      <c r="Q19" s="228">
        <v>4416</v>
      </c>
      <c r="R19" s="228"/>
      <c r="S19" s="21">
        <v>7300</v>
      </c>
      <c r="T19" s="21">
        <v>26</v>
      </c>
    </row>
    <row r="20" spans="1:20" ht="18" customHeight="1">
      <c r="A20" s="25" t="s">
        <v>510</v>
      </c>
      <c r="B20" s="25">
        <v>34</v>
      </c>
      <c r="C20" s="25" t="s">
        <v>507</v>
      </c>
      <c r="D20" s="25" t="s">
        <v>508</v>
      </c>
      <c r="E20" s="25" t="s">
        <v>55</v>
      </c>
      <c r="F20" s="25" t="s">
        <v>509</v>
      </c>
      <c r="G20" s="25" t="s">
        <v>511</v>
      </c>
      <c r="H20" s="25" t="s">
        <v>505</v>
      </c>
      <c r="I20" s="26">
        <v>15.5</v>
      </c>
      <c r="J20" s="25" t="s">
        <v>510</v>
      </c>
      <c r="K20" s="228">
        <v>0.391</v>
      </c>
      <c r="L20" s="228"/>
      <c r="M20" s="228">
        <v>46.3</v>
      </c>
      <c r="N20" s="228"/>
      <c r="O20" s="229">
        <v>119</v>
      </c>
      <c r="P20" s="229"/>
      <c r="Q20" s="228">
        <v>5490</v>
      </c>
      <c r="R20" s="228"/>
      <c r="S20" s="21">
        <v>6100</v>
      </c>
      <c r="T20" s="21">
        <v>31</v>
      </c>
    </row>
    <row r="21" spans="1:20" ht="18" customHeight="1">
      <c r="A21" s="25" t="s">
        <v>512</v>
      </c>
      <c r="B21" s="25">
        <v>40</v>
      </c>
      <c r="C21" s="25" t="s">
        <v>507</v>
      </c>
      <c r="D21" s="25" t="s">
        <v>508</v>
      </c>
      <c r="E21" s="25" t="s">
        <v>55</v>
      </c>
      <c r="F21" s="25" t="s">
        <v>509</v>
      </c>
      <c r="G21" s="25" t="s">
        <v>390</v>
      </c>
      <c r="H21" s="25" t="s">
        <v>513</v>
      </c>
      <c r="I21" s="26">
        <v>15.5</v>
      </c>
      <c r="J21" s="25" t="s">
        <v>512</v>
      </c>
      <c r="K21" s="228">
        <v>0.472</v>
      </c>
      <c r="L21" s="228"/>
      <c r="M21" s="228">
        <v>55.5</v>
      </c>
      <c r="N21" s="228"/>
      <c r="O21" s="229">
        <v>118</v>
      </c>
      <c r="P21" s="229"/>
      <c r="Q21" s="228">
        <v>6530</v>
      </c>
      <c r="R21" s="228"/>
      <c r="S21" s="21">
        <v>5200</v>
      </c>
      <c r="T21" s="21">
        <v>36</v>
      </c>
    </row>
    <row r="22" spans="1:20" s="28" customFormat="1" ht="18" customHeight="1">
      <c r="A22" s="33" t="s">
        <v>514</v>
      </c>
      <c r="B22" s="33">
        <f>15.5*2</f>
        <v>31</v>
      </c>
      <c r="C22" s="33"/>
      <c r="D22" s="33"/>
      <c r="E22" s="33"/>
      <c r="F22" s="33"/>
      <c r="G22" s="33"/>
      <c r="H22" s="33"/>
      <c r="I22" s="76"/>
      <c r="J22" s="33"/>
      <c r="K22" s="33"/>
      <c r="L22" s="33"/>
      <c r="M22" s="33"/>
      <c r="N22" s="33"/>
      <c r="O22" s="76"/>
      <c r="P22" s="76"/>
      <c r="Q22" s="33"/>
      <c r="R22" s="33"/>
      <c r="S22" s="51"/>
      <c r="T22" s="51"/>
    </row>
    <row r="23" spans="1:20" s="28" customFormat="1" ht="18" customHeight="1">
      <c r="A23" s="33" t="s">
        <v>515</v>
      </c>
      <c r="B23" s="33">
        <f>18.6*2</f>
        <v>37.2</v>
      </c>
      <c r="C23" s="33"/>
      <c r="D23" s="33"/>
      <c r="E23" s="33"/>
      <c r="F23" s="33"/>
      <c r="G23" s="33"/>
      <c r="H23" s="33"/>
      <c r="I23" s="76"/>
      <c r="J23" s="33"/>
      <c r="K23" s="33"/>
      <c r="L23" s="33"/>
      <c r="M23" s="33"/>
      <c r="N23" s="33"/>
      <c r="O23" s="76"/>
      <c r="P23" s="76"/>
      <c r="Q23" s="33"/>
      <c r="R23" s="33"/>
      <c r="S23" s="51"/>
      <c r="T23" s="51"/>
    </row>
    <row r="24" spans="1:20" ht="18" customHeight="1">
      <c r="A24" s="25" t="s">
        <v>516</v>
      </c>
      <c r="B24" s="25">
        <f>17.3*2</f>
        <v>34.6</v>
      </c>
      <c r="C24" s="25" t="s">
        <v>517</v>
      </c>
      <c r="D24" s="25" t="s">
        <v>518</v>
      </c>
      <c r="E24" s="25" t="s">
        <v>55</v>
      </c>
      <c r="F24" s="25" t="s">
        <v>509</v>
      </c>
      <c r="G24" s="25" t="s">
        <v>511</v>
      </c>
      <c r="H24" s="25" t="s">
        <v>505</v>
      </c>
      <c r="I24" s="26">
        <v>16</v>
      </c>
      <c r="J24" s="25" t="s">
        <v>516</v>
      </c>
      <c r="K24" s="228">
        <v>0.411</v>
      </c>
      <c r="L24" s="228"/>
      <c r="M24" s="228">
        <v>47.6</v>
      </c>
      <c r="N24" s="228"/>
      <c r="O24" s="229">
        <v>119</v>
      </c>
      <c r="P24" s="229"/>
      <c r="Q24" s="228">
        <v>5490</v>
      </c>
      <c r="R24" s="228"/>
      <c r="S24" s="21">
        <v>6100</v>
      </c>
      <c r="T24" s="21">
        <v>31.5</v>
      </c>
    </row>
    <row r="25" spans="1:20" ht="18" customHeight="1">
      <c r="A25" s="25" t="s">
        <v>519</v>
      </c>
      <c r="B25" s="25">
        <f>20.5*2</f>
        <v>41</v>
      </c>
      <c r="C25" s="25" t="s">
        <v>517</v>
      </c>
      <c r="D25" s="25" t="s">
        <v>518</v>
      </c>
      <c r="E25" s="25" t="s">
        <v>55</v>
      </c>
      <c r="F25" s="25" t="s">
        <v>509</v>
      </c>
      <c r="G25" s="25" t="s">
        <v>35</v>
      </c>
      <c r="H25" s="25" t="s">
        <v>61</v>
      </c>
      <c r="I25" s="26">
        <v>16</v>
      </c>
      <c r="J25" s="25" t="s">
        <v>519</v>
      </c>
      <c r="K25" s="228">
        <v>0.481</v>
      </c>
      <c r="L25" s="228"/>
      <c r="M25" s="228">
        <v>56.8</v>
      </c>
      <c r="N25" s="228"/>
      <c r="O25" s="229">
        <v>118</v>
      </c>
      <c r="P25" s="229"/>
      <c r="Q25" s="228">
        <v>6530</v>
      </c>
      <c r="R25" s="228"/>
      <c r="S25" s="21">
        <v>5200</v>
      </c>
      <c r="T25" s="21">
        <v>36.5</v>
      </c>
    </row>
    <row r="26" spans="1:20" ht="18" customHeight="1">
      <c r="A26" s="25" t="s">
        <v>520</v>
      </c>
      <c r="B26" s="25">
        <f>20.8*2</f>
        <v>41.6</v>
      </c>
      <c r="C26" s="25" t="s">
        <v>521</v>
      </c>
      <c r="D26" s="25" t="s">
        <v>518</v>
      </c>
      <c r="E26" s="25" t="s">
        <v>55</v>
      </c>
      <c r="F26" s="25" t="s">
        <v>509</v>
      </c>
      <c r="G26" s="25" t="s">
        <v>35</v>
      </c>
      <c r="H26" s="25" t="s">
        <v>61</v>
      </c>
      <c r="I26" s="26">
        <v>16</v>
      </c>
      <c r="J26" s="25" t="s">
        <v>519</v>
      </c>
      <c r="K26" s="228">
        <v>0.481</v>
      </c>
      <c r="L26" s="228"/>
      <c r="M26" s="228">
        <v>56.8</v>
      </c>
      <c r="N26" s="228"/>
      <c r="O26" s="229">
        <v>118</v>
      </c>
      <c r="P26" s="229"/>
      <c r="Q26" s="228">
        <v>6530</v>
      </c>
      <c r="R26" s="228"/>
      <c r="S26" s="21">
        <v>5200</v>
      </c>
      <c r="T26" s="21">
        <v>36.5</v>
      </c>
    </row>
    <row r="27" spans="1:20" s="28" customFormat="1" ht="18" customHeight="1">
      <c r="A27" s="33" t="s">
        <v>522</v>
      </c>
      <c r="B27" s="33">
        <f>28*2</f>
        <v>56</v>
      </c>
      <c r="C27" s="33"/>
      <c r="D27" s="33"/>
      <c r="E27" s="33"/>
      <c r="F27" s="33"/>
      <c r="G27" s="33"/>
      <c r="H27" s="33"/>
      <c r="I27" s="76"/>
      <c r="J27" s="33"/>
      <c r="K27" s="33"/>
      <c r="L27" s="33"/>
      <c r="M27" s="33"/>
      <c r="N27" s="33"/>
      <c r="O27" s="76"/>
      <c r="P27" s="76"/>
      <c r="Q27" s="33"/>
      <c r="R27" s="33"/>
      <c r="S27" s="51"/>
      <c r="T27" s="51"/>
    </row>
    <row r="28" spans="1:20" ht="18" customHeight="1">
      <c r="A28" s="25" t="s">
        <v>523</v>
      </c>
      <c r="B28" s="25">
        <f>22.5*2</f>
        <v>45</v>
      </c>
      <c r="C28" s="25" t="s">
        <v>135</v>
      </c>
      <c r="D28" s="25" t="s">
        <v>521</v>
      </c>
      <c r="E28" s="25" t="s">
        <v>524</v>
      </c>
      <c r="F28" s="25" t="s">
        <v>525</v>
      </c>
      <c r="G28" s="25" t="s">
        <v>511</v>
      </c>
      <c r="H28" s="25" t="s">
        <v>526</v>
      </c>
      <c r="I28" s="26">
        <v>19</v>
      </c>
      <c r="J28" s="25" t="s">
        <v>523</v>
      </c>
      <c r="K28" s="228">
        <v>0.326</v>
      </c>
      <c r="L28" s="228"/>
      <c r="M28" s="228">
        <v>55.5</v>
      </c>
      <c r="N28" s="228"/>
      <c r="O28" s="229">
        <v>170</v>
      </c>
      <c r="P28" s="229"/>
      <c r="Q28" s="228">
        <v>9420</v>
      </c>
      <c r="R28" s="228"/>
      <c r="S28" s="21">
        <v>6000</v>
      </c>
      <c r="T28" s="21">
        <v>42</v>
      </c>
    </row>
    <row r="29" spans="1:20" ht="18" customHeight="1">
      <c r="A29" s="25" t="s">
        <v>527</v>
      </c>
      <c r="B29" s="25">
        <f>26*2</f>
        <v>52</v>
      </c>
      <c r="C29" s="25" t="s">
        <v>135</v>
      </c>
      <c r="D29" s="25" t="s">
        <v>521</v>
      </c>
      <c r="E29" s="25" t="s">
        <v>524</v>
      </c>
      <c r="F29" s="25" t="s">
        <v>525</v>
      </c>
      <c r="G29" s="25" t="s">
        <v>400</v>
      </c>
      <c r="H29" s="25" t="s">
        <v>61</v>
      </c>
      <c r="I29" s="26">
        <v>19</v>
      </c>
      <c r="J29" s="25" t="s">
        <v>527</v>
      </c>
      <c r="K29" s="228">
        <v>0.376</v>
      </c>
      <c r="L29" s="228"/>
      <c r="M29" s="228">
        <v>60.6</v>
      </c>
      <c r="N29" s="228"/>
      <c r="O29" s="229">
        <v>161</v>
      </c>
      <c r="P29" s="229"/>
      <c r="Q29" s="228">
        <v>9760</v>
      </c>
      <c r="R29" s="228"/>
      <c r="S29" s="21">
        <v>5500</v>
      </c>
      <c r="T29" s="21">
        <v>48</v>
      </c>
    </row>
    <row r="30" spans="1:20" ht="18" customHeight="1">
      <c r="A30" s="25" t="s">
        <v>528</v>
      </c>
      <c r="B30" s="25">
        <f>30.5*2</f>
        <v>61</v>
      </c>
      <c r="C30" s="25" t="s">
        <v>135</v>
      </c>
      <c r="D30" s="25" t="s">
        <v>521</v>
      </c>
      <c r="E30" s="25" t="s">
        <v>524</v>
      </c>
      <c r="F30" s="25" t="s">
        <v>525</v>
      </c>
      <c r="G30" s="25" t="s">
        <v>529</v>
      </c>
      <c r="H30" s="25" t="s">
        <v>530</v>
      </c>
      <c r="I30" s="26">
        <v>19</v>
      </c>
      <c r="J30" s="25" t="s">
        <v>528</v>
      </c>
      <c r="K30" s="228">
        <v>0.464</v>
      </c>
      <c r="L30" s="228"/>
      <c r="M30" s="228">
        <v>78.2</v>
      </c>
      <c r="N30" s="228"/>
      <c r="O30" s="229">
        <v>161</v>
      </c>
      <c r="P30" s="229"/>
      <c r="Q30" s="228">
        <v>12600</v>
      </c>
      <c r="R30" s="228"/>
      <c r="S30" s="21">
        <v>5150</v>
      </c>
      <c r="T30" s="21">
        <v>55</v>
      </c>
    </row>
    <row r="31" spans="1:20" ht="18" customHeight="1">
      <c r="A31" s="25" t="s">
        <v>531</v>
      </c>
      <c r="B31" s="25">
        <f>33.5*2</f>
        <v>67</v>
      </c>
      <c r="C31" s="25" t="s">
        <v>135</v>
      </c>
      <c r="D31" s="25" t="s">
        <v>521</v>
      </c>
      <c r="E31" s="25" t="s">
        <v>524</v>
      </c>
      <c r="F31" s="25" t="s">
        <v>525</v>
      </c>
      <c r="G31" s="25" t="s">
        <v>532</v>
      </c>
      <c r="H31" s="25" t="s">
        <v>533</v>
      </c>
      <c r="I31" s="26">
        <v>20</v>
      </c>
      <c r="J31" s="25" t="s">
        <v>531</v>
      </c>
      <c r="K31" s="228">
        <v>0.546</v>
      </c>
      <c r="L31" s="228"/>
      <c r="M31" s="228">
        <v>85.2</v>
      </c>
      <c r="N31" s="228"/>
      <c r="O31" s="229">
        <v>156</v>
      </c>
      <c r="P31" s="229"/>
      <c r="Q31" s="228">
        <v>13300</v>
      </c>
      <c r="R31" s="228"/>
      <c r="S31" s="21">
        <v>3950</v>
      </c>
      <c r="T31" s="21">
        <v>66</v>
      </c>
    </row>
    <row r="32" spans="1:20" ht="18" customHeight="1">
      <c r="A32" s="25" t="s">
        <v>534</v>
      </c>
      <c r="B32" s="25">
        <f>30.8*2</f>
        <v>61.6</v>
      </c>
      <c r="C32" s="25" t="s">
        <v>177</v>
      </c>
      <c r="D32" s="25" t="s">
        <v>535</v>
      </c>
      <c r="E32" s="25" t="s">
        <v>524</v>
      </c>
      <c r="F32" s="25" t="s">
        <v>525</v>
      </c>
      <c r="G32" s="25" t="s">
        <v>529</v>
      </c>
      <c r="H32" s="25" t="s">
        <v>530</v>
      </c>
      <c r="I32" s="26">
        <v>20</v>
      </c>
      <c r="J32" s="25" t="s">
        <v>534</v>
      </c>
      <c r="K32" s="228">
        <v>0.471</v>
      </c>
      <c r="L32" s="228"/>
      <c r="M32" s="228">
        <v>79.8</v>
      </c>
      <c r="N32" s="228"/>
      <c r="O32" s="229">
        <v>161</v>
      </c>
      <c r="P32" s="229"/>
      <c r="Q32" s="228">
        <v>12850</v>
      </c>
      <c r="R32" s="228"/>
      <c r="S32" s="21">
        <v>5000</v>
      </c>
      <c r="T32" s="21">
        <v>55.8</v>
      </c>
    </row>
    <row r="33" spans="1:20" ht="18" customHeight="1">
      <c r="A33" s="25" t="s">
        <v>536</v>
      </c>
      <c r="B33" s="25">
        <f>38.8*2</f>
        <v>77.6</v>
      </c>
      <c r="C33" s="25" t="s">
        <v>537</v>
      </c>
      <c r="D33" s="25" t="s">
        <v>306</v>
      </c>
      <c r="E33" s="25" t="s">
        <v>387</v>
      </c>
      <c r="F33" s="25" t="s">
        <v>538</v>
      </c>
      <c r="G33" s="25" t="s">
        <v>61</v>
      </c>
      <c r="H33" s="25" t="s">
        <v>539</v>
      </c>
      <c r="I33" s="26">
        <v>23.5</v>
      </c>
      <c r="J33" s="25" t="s">
        <v>536</v>
      </c>
      <c r="K33" s="228">
        <v>0.448</v>
      </c>
      <c r="L33" s="228"/>
      <c r="M33" s="228">
        <v>87.9</v>
      </c>
      <c r="N33" s="228"/>
      <c r="O33" s="229">
        <v>196</v>
      </c>
      <c r="P33" s="229"/>
      <c r="Q33" s="228">
        <v>17300</v>
      </c>
      <c r="R33" s="228"/>
      <c r="S33" s="21">
        <v>4860</v>
      </c>
      <c r="T33" s="21">
        <v>73</v>
      </c>
    </row>
    <row r="34" spans="1:20" ht="18" customHeight="1">
      <c r="A34" s="25" t="s">
        <v>540</v>
      </c>
      <c r="B34" s="25">
        <f>50.5*2</f>
        <v>101</v>
      </c>
      <c r="C34" s="25" t="s">
        <v>541</v>
      </c>
      <c r="D34" s="25" t="s">
        <v>542</v>
      </c>
      <c r="E34" s="25" t="s">
        <v>108</v>
      </c>
      <c r="F34" s="25" t="s">
        <v>543</v>
      </c>
      <c r="G34" s="25" t="s">
        <v>544</v>
      </c>
      <c r="H34" s="25" t="s">
        <v>545</v>
      </c>
      <c r="I34" s="26">
        <v>28</v>
      </c>
      <c r="J34" s="25" t="s">
        <v>540</v>
      </c>
      <c r="K34" s="228">
        <v>0.508</v>
      </c>
      <c r="L34" s="233"/>
      <c r="M34" s="228">
        <v>102</v>
      </c>
      <c r="N34" s="228"/>
      <c r="O34" s="229">
        <v>201</v>
      </c>
      <c r="P34" s="229"/>
      <c r="Q34" s="228">
        <v>20500</v>
      </c>
      <c r="R34" s="228"/>
      <c r="S34" s="21">
        <v>4300</v>
      </c>
      <c r="T34" s="21">
        <v>95</v>
      </c>
    </row>
    <row r="35" spans="1:20" ht="18" customHeight="1">
      <c r="A35" s="25" t="s">
        <v>546</v>
      </c>
      <c r="B35" s="25">
        <f>108*2</f>
        <v>216</v>
      </c>
      <c r="C35" s="25" t="s">
        <v>547</v>
      </c>
      <c r="D35" s="25" t="s">
        <v>548</v>
      </c>
      <c r="E35" s="25" t="s">
        <v>549</v>
      </c>
      <c r="F35" s="25" t="s">
        <v>135</v>
      </c>
      <c r="G35" s="25" t="s">
        <v>550</v>
      </c>
      <c r="H35" s="25" t="s">
        <v>551</v>
      </c>
      <c r="I35" s="26">
        <v>31.5</v>
      </c>
      <c r="J35" s="25" t="s">
        <v>546</v>
      </c>
      <c r="K35" s="228">
        <v>0.346</v>
      </c>
      <c r="L35" s="233"/>
      <c r="M35" s="228">
        <v>113</v>
      </c>
      <c r="N35" s="228"/>
      <c r="O35" s="229">
        <v>328</v>
      </c>
      <c r="P35" s="229"/>
      <c r="Q35" s="228">
        <v>37200</v>
      </c>
      <c r="R35" s="228"/>
      <c r="S35" s="21">
        <v>6720</v>
      </c>
      <c r="T35" s="21">
        <v>195</v>
      </c>
    </row>
    <row r="36" spans="1:20" ht="18" customHeight="1">
      <c r="A36" s="21" t="s">
        <v>552</v>
      </c>
      <c r="B36" s="21">
        <f>16.4*2</f>
        <v>32.8</v>
      </c>
      <c r="C36" s="25" t="s">
        <v>78</v>
      </c>
      <c r="D36" s="25" t="s">
        <v>553</v>
      </c>
      <c r="E36" s="25" t="s">
        <v>554</v>
      </c>
      <c r="F36" s="25" t="s">
        <v>555</v>
      </c>
      <c r="G36" s="25" t="s">
        <v>556</v>
      </c>
      <c r="H36" s="25" t="s">
        <v>557</v>
      </c>
      <c r="I36" s="21">
        <v>26.7</v>
      </c>
      <c r="J36" s="21" t="s">
        <v>552</v>
      </c>
      <c r="K36" s="228">
        <v>0.378</v>
      </c>
      <c r="L36" s="228"/>
      <c r="M36" s="198">
        <v>43.6</v>
      </c>
      <c r="N36" s="198"/>
      <c r="O36" s="213">
        <v>118</v>
      </c>
      <c r="P36" s="213"/>
      <c r="Q36" s="213">
        <v>5140</v>
      </c>
      <c r="R36" s="213"/>
      <c r="S36" s="21">
        <v>5800</v>
      </c>
      <c r="T36" s="21">
        <v>30</v>
      </c>
    </row>
    <row r="37" spans="1:19" ht="18" customHeight="1">
      <c r="A37" s="22"/>
      <c r="B37" s="22"/>
      <c r="C37" s="22"/>
      <c r="D37" s="50"/>
      <c r="E37" s="22"/>
      <c r="F37" s="22"/>
      <c r="G37" s="22"/>
      <c r="H37" s="22"/>
      <c r="I37" s="22"/>
      <c r="J37" s="22"/>
      <c r="K37" s="209"/>
      <c r="L37" s="209"/>
      <c r="M37" s="224"/>
      <c r="N37" s="224"/>
      <c r="O37" s="210"/>
      <c r="P37" s="210"/>
      <c r="Q37" s="210"/>
      <c r="R37" s="210"/>
      <c r="S37" s="22"/>
    </row>
    <row r="38" spans="1:19" ht="18" customHeight="1">
      <c r="A38" s="22"/>
      <c r="B38" s="22"/>
      <c r="C38" s="22"/>
      <c r="D38" s="50"/>
      <c r="E38" s="22"/>
      <c r="F38" s="22"/>
      <c r="G38" s="22"/>
      <c r="H38" s="22"/>
      <c r="I38" s="22"/>
      <c r="J38" s="22"/>
      <c r="K38" s="209"/>
      <c r="L38" s="209"/>
      <c r="M38" s="224"/>
      <c r="N38" s="224"/>
      <c r="O38" s="210"/>
      <c r="P38" s="210"/>
      <c r="Q38" s="210"/>
      <c r="R38" s="210"/>
      <c r="S38" s="22"/>
    </row>
    <row r="39" spans="11:18" ht="18" customHeight="1">
      <c r="K39" s="221"/>
      <c r="L39" s="221"/>
      <c r="M39" s="222"/>
      <c r="N39" s="222"/>
      <c r="O39" s="223"/>
      <c r="P39" s="223"/>
      <c r="Q39" s="223"/>
      <c r="R39" s="223"/>
    </row>
    <row r="40" spans="11:18" ht="18" customHeight="1">
      <c r="K40" s="221"/>
      <c r="L40" s="221"/>
      <c r="M40" s="222"/>
      <c r="N40" s="222"/>
      <c r="O40" s="223"/>
      <c r="P40" s="223"/>
      <c r="Q40" s="223"/>
      <c r="R40" s="223"/>
    </row>
    <row r="41" spans="11:18" ht="18" customHeight="1">
      <c r="K41" s="221"/>
      <c r="L41" s="221"/>
      <c r="M41" s="222"/>
      <c r="N41" s="222"/>
      <c r="O41" s="223"/>
      <c r="P41" s="223"/>
      <c r="Q41" s="223"/>
      <c r="R41" s="223"/>
    </row>
    <row r="42" spans="11:18" ht="18" customHeight="1">
      <c r="K42" s="221"/>
      <c r="L42" s="221"/>
      <c r="M42" s="222"/>
      <c r="N42" s="222"/>
      <c r="O42" s="222"/>
      <c r="P42" s="222"/>
      <c r="Q42" s="223"/>
      <c r="R42" s="223"/>
    </row>
    <row r="43" spans="11:18" ht="18" customHeight="1">
      <c r="K43" s="221"/>
      <c r="L43" s="221"/>
      <c r="M43" s="222"/>
      <c r="N43" s="222"/>
      <c r="O43" s="222"/>
      <c r="P43" s="222"/>
      <c r="Q43" s="223"/>
      <c r="R43" s="223"/>
    </row>
    <row r="44" spans="11:18" ht="18" customHeight="1">
      <c r="K44" s="221"/>
      <c r="L44" s="221"/>
      <c r="M44" s="222"/>
      <c r="N44" s="222"/>
      <c r="O44" s="222"/>
      <c r="P44" s="222"/>
      <c r="Q44" s="223"/>
      <c r="R44" s="223"/>
    </row>
    <row r="45" spans="11:18" ht="18" customHeight="1">
      <c r="K45" s="221"/>
      <c r="L45" s="221"/>
      <c r="M45" s="222"/>
      <c r="N45" s="222"/>
      <c r="O45" s="222"/>
      <c r="P45" s="222"/>
      <c r="Q45" s="223"/>
      <c r="R45" s="223"/>
    </row>
    <row r="46" spans="11:18" ht="18" customHeight="1">
      <c r="K46" s="221"/>
      <c r="L46" s="221"/>
      <c r="M46" s="222"/>
      <c r="N46" s="222"/>
      <c r="O46" s="222"/>
      <c r="P46" s="222"/>
      <c r="Q46" s="223"/>
      <c r="R46" s="223"/>
    </row>
    <row r="47" spans="11:18" ht="18" customHeight="1">
      <c r="K47" s="221"/>
      <c r="L47" s="221"/>
      <c r="M47" s="222"/>
      <c r="N47" s="222"/>
      <c r="O47" s="222"/>
      <c r="P47" s="222"/>
      <c r="Q47" s="223"/>
      <c r="R47" s="223"/>
    </row>
  </sheetData>
  <sheetProtection/>
  <mergeCells count="130">
    <mergeCell ref="E15:E16"/>
    <mergeCell ref="F15:F16"/>
    <mergeCell ref="G15:G16"/>
    <mergeCell ref="H15:H16"/>
    <mergeCell ref="K18:L18"/>
    <mergeCell ref="M18:N18"/>
    <mergeCell ref="O18:P18"/>
    <mergeCell ref="Q18:R18"/>
    <mergeCell ref="C14:I14"/>
    <mergeCell ref="K14:R14"/>
    <mergeCell ref="K17:L17"/>
    <mergeCell ref="M17:N17"/>
    <mergeCell ref="O17:P17"/>
    <mergeCell ref="Q17:R17"/>
    <mergeCell ref="K20:L20"/>
    <mergeCell ref="M20:N20"/>
    <mergeCell ref="O20:P20"/>
    <mergeCell ref="Q20:R20"/>
    <mergeCell ref="K19:L19"/>
    <mergeCell ref="M19:N19"/>
    <mergeCell ref="O19:P19"/>
    <mergeCell ref="Q19:R19"/>
    <mergeCell ref="K24:L24"/>
    <mergeCell ref="M24:N24"/>
    <mergeCell ref="O24:P24"/>
    <mergeCell ref="Q24:R24"/>
    <mergeCell ref="K21:L21"/>
    <mergeCell ref="M21:N21"/>
    <mergeCell ref="O21:P21"/>
    <mergeCell ref="Q21:R21"/>
    <mergeCell ref="K26:L26"/>
    <mergeCell ref="M26:N26"/>
    <mergeCell ref="O26:P26"/>
    <mergeCell ref="Q26:R26"/>
    <mergeCell ref="K25:L25"/>
    <mergeCell ref="M25:N25"/>
    <mergeCell ref="O25:P25"/>
    <mergeCell ref="Q25:R25"/>
    <mergeCell ref="K29:L29"/>
    <mergeCell ref="M29:N29"/>
    <mergeCell ref="O29:P29"/>
    <mergeCell ref="Q29:R29"/>
    <mergeCell ref="K28:L28"/>
    <mergeCell ref="M28:N28"/>
    <mergeCell ref="O28:P28"/>
    <mergeCell ref="Q28:R28"/>
    <mergeCell ref="K31:L31"/>
    <mergeCell ref="M31:N31"/>
    <mergeCell ref="O31:P31"/>
    <mergeCell ref="Q31:R31"/>
    <mergeCell ref="K30:L30"/>
    <mergeCell ref="M30:N30"/>
    <mergeCell ref="O30:P30"/>
    <mergeCell ref="Q30:R30"/>
    <mergeCell ref="K33:L33"/>
    <mergeCell ref="M33:N33"/>
    <mergeCell ref="O33:P33"/>
    <mergeCell ref="Q33:R33"/>
    <mergeCell ref="K32:L32"/>
    <mergeCell ref="M32:N32"/>
    <mergeCell ref="O32:P32"/>
    <mergeCell ref="Q32:R32"/>
    <mergeCell ref="K35:L35"/>
    <mergeCell ref="M35:N35"/>
    <mergeCell ref="O35:P35"/>
    <mergeCell ref="Q35:R35"/>
    <mergeCell ref="K34:L34"/>
    <mergeCell ref="M34:N34"/>
    <mergeCell ref="O34:P34"/>
    <mergeCell ref="Q34:R34"/>
    <mergeCell ref="K37:L37"/>
    <mergeCell ref="M37:N37"/>
    <mergeCell ref="O37:P37"/>
    <mergeCell ref="Q37:R37"/>
    <mergeCell ref="K36:L36"/>
    <mergeCell ref="M36:N36"/>
    <mergeCell ref="O36:P36"/>
    <mergeCell ref="Q36:R36"/>
    <mergeCell ref="K39:L39"/>
    <mergeCell ref="M39:N39"/>
    <mergeCell ref="O39:P39"/>
    <mergeCell ref="Q39:R39"/>
    <mergeCell ref="K38:L38"/>
    <mergeCell ref="M38:N38"/>
    <mergeCell ref="O38:P38"/>
    <mergeCell ref="Q38:R38"/>
    <mergeCell ref="K41:L41"/>
    <mergeCell ref="M41:N41"/>
    <mergeCell ref="O41:P41"/>
    <mergeCell ref="Q41:R41"/>
    <mergeCell ref="K40:L40"/>
    <mergeCell ref="M40:N40"/>
    <mergeCell ref="O40:P40"/>
    <mergeCell ref="Q40:R40"/>
    <mergeCell ref="O43:P43"/>
    <mergeCell ref="Q43:R43"/>
    <mergeCell ref="K42:L42"/>
    <mergeCell ref="M42:N42"/>
    <mergeCell ref="O42:P42"/>
    <mergeCell ref="Q42:R42"/>
    <mergeCell ref="O45:P45"/>
    <mergeCell ref="Q45:R45"/>
    <mergeCell ref="K44:L44"/>
    <mergeCell ref="M44:N44"/>
    <mergeCell ref="O44:P44"/>
    <mergeCell ref="Q44:R44"/>
    <mergeCell ref="O47:P47"/>
    <mergeCell ref="Q47:R47"/>
    <mergeCell ref="K46:L46"/>
    <mergeCell ref="M46:N46"/>
    <mergeCell ref="O46:P46"/>
    <mergeCell ref="Q46:R46"/>
    <mergeCell ref="A14:A16"/>
    <mergeCell ref="B14:B16"/>
    <mergeCell ref="C15:C16"/>
    <mergeCell ref="D15:D16"/>
    <mergeCell ref="K47:L47"/>
    <mergeCell ref="M47:N47"/>
    <mergeCell ref="K45:L45"/>
    <mergeCell ref="M45:N45"/>
    <mergeCell ref="K43:L43"/>
    <mergeCell ref="M43:N43"/>
    <mergeCell ref="Q15:Q16"/>
    <mergeCell ref="S15:S16"/>
    <mergeCell ref="T14:T16"/>
    <mergeCell ref="M15:N16"/>
    <mergeCell ref="I15:I16"/>
    <mergeCell ref="J14:J16"/>
    <mergeCell ref="K15:K16"/>
    <mergeCell ref="O15:O16"/>
  </mergeCells>
  <printOptions/>
  <pageMargins left="0.75" right="0.75" top="1" bottom="1" header="0.5" footer="0.5"/>
  <pageSetup horizontalDpi="600" verticalDpi="600" orientation="portrait" paperSize="9"/>
  <legacyDrawing r:id="rId2"/>
  <oleObjects>
    <oleObject progId="AutoCAD.Drawing.16" shapeId="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1:T38"/>
  <sheetViews>
    <sheetView zoomScalePageLayoutView="0" workbookViewId="0" topLeftCell="A4">
      <selection activeCell="C32" sqref="C32"/>
    </sheetView>
  </sheetViews>
  <sheetFormatPr defaultColWidth="9.00390625" defaultRowHeight="18" customHeight="1"/>
  <cols>
    <col min="1" max="1" width="11.875" style="6" customWidth="1"/>
    <col min="2" max="2" width="8.625" style="6" customWidth="1"/>
    <col min="3" max="3" width="7.625" style="67" customWidth="1"/>
    <col min="4" max="4" width="4.375" style="68" customWidth="1"/>
    <col min="5" max="5" width="11.00390625" style="9" customWidth="1"/>
    <col min="6" max="9" width="11.50390625" style="6" customWidth="1"/>
    <col min="10" max="10" width="13.25390625" style="6" customWidth="1"/>
    <col min="11" max="11" width="8.625" style="8" customWidth="1"/>
    <col min="12" max="12" width="4.875" style="6" customWidth="1"/>
    <col min="13" max="14" width="6.625" style="6" customWidth="1"/>
    <col min="15" max="15" width="8.625" style="6" customWidth="1"/>
    <col min="16" max="16" width="4.875" style="6" customWidth="1"/>
    <col min="17" max="17" width="8.875" style="6" customWidth="1"/>
    <col min="18" max="18" width="4.875" style="6" customWidth="1"/>
    <col min="19" max="19" width="13.75390625" style="6" customWidth="1"/>
    <col min="20" max="22" width="13.25390625" style="6" customWidth="1"/>
    <col min="23" max="16384" width="9.00390625" style="6" customWidth="1"/>
  </cols>
  <sheetData>
    <row r="11" spans="1:20" ht="18" customHeight="1">
      <c r="A11" s="255" t="s">
        <v>4</v>
      </c>
      <c r="B11" s="258" t="s">
        <v>6</v>
      </c>
      <c r="C11" s="255" t="s">
        <v>7</v>
      </c>
      <c r="D11" s="255"/>
      <c r="E11" s="255"/>
      <c r="F11" s="255"/>
      <c r="G11" s="255"/>
      <c r="H11" s="255"/>
      <c r="I11" s="255"/>
      <c r="J11" s="255" t="s">
        <v>4</v>
      </c>
      <c r="K11" s="240" t="s">
        <v>8</v>
      </c>
      <c r="L11" s="283"/>
      <c r="M11" s="284"/>
      <c r="N11" s="284"/>
      <c r="O11" s="284"/>
      <c r="P11" s="284"/>
      <c r="Q11" s="284"/>
      <c r="R11" s="238"/>
      <c r="S11" s="56" t="s">
        <v>243</v>
      </c>
      <c r="T11" s="255" t="s">
        <v>9</v>
      </c>
    </row>
    <row r="12" spans="1:20" ht="9" customHeight="1">
      <c r="A12" s="255"/>
      <c r="B12" s="262"/>
      <c r="C12" s="234" t="s">
        <v>10</v>
      </c>
      <c r="D12" s="235"/>
      <c r="E12" s="256" t="s">
        <v>192</v>
      </c>
      <c r="F12" s="255" t="s">
        <v>12</v>
      </c>
      <c r="G12" s="255" t="s">
        <v>13</v>
      </c>
      <c r="H12" s="255" t="s">
        <v>14</v>
      </c>
      <c r="I12" s="255" t="s">
        <v>15</v>
      </c>
      <c r="J12" s="239"/>
      <c r="K12" s="263" t="s">
        <v>244</v>
      </c>
      <c r="L12" s="14">
        <v>-1</v>
      </c>
      <c r="M12" s="238" t="s">
        <v>17</v>
      </c>
      <c r="N12" s="239"/>
      <c r="O12" s="259" t="s">
        <v>18</v>
      </c>
      <c r="P12" s="15">
        <v>2</v>
      </c>
      <c r="Q12" s="259" t="s">
        <v>19</v>
      </c>
      <c r="R12" s="14">
        <v>3</v>
      </c>
      <c r="S12" s="226" t="s">
        <v>198</v>
      </c>
      <c r="T12" s="255"/>
    </row>
    <row r="13" spans="1:20" ht="9" customHeight="1">
      <c r="A13" s="255"/>
      <c r="B13" s="261"/>
      <c r="C13" s="236"/>
      <c r="D13" s="237"/>
      <c r="E13" s="256"/>
      <c r="F13" s="255"/>
      <c r="G13" s="255"/>
      <c r="H13" s="255"/>
      <c r="I13" s="255"/>
      <c r="J13" s="239"/>
      <c r="K13" s="264"/>
      <c r="L13" s="16"/>
      <c r="M13" s="238"/>
      <c r="N13" s="239"/>
      <c r="O13" s="260"/>
      <c r="P13" s="17"/>
      <c r="Q13" s="260"/>
      <c r="R13" s="16"/>
      <c r="S13" s="226"/>
      <c r="T13" s="255"/>
    </row>
    <row r="14" spans="1:20" ht="18" customHeight="1">
      <c r="A14" s="10" t="s">
        <v>558</v>
      </c>
      <c r="B14" s="13">
        <f>86*2</f>
        <v>172</v>
      </c>
      <c r="C14" s="285" t="s">
        <v>559</v>
      </c>
      <c r="D14" s="286"/>
      <c r="E14" s="25" t="s">
        <v>317</v>
      </c>
      <c r="F14" s="25" t="s">
        <v>560</v>
      </c>
      <c r="G14" s="25" t="s">
        <v>401</v>
      </c>
      <c r="H14" s="25" t="s">
        <v>561</v>
      </c>
      <c r="I14" s="25" t="s">
        <v>545</v>
      </c>
      <c r="J14" s="10" t="s">
        <v>558</v>
      </c>
      <c r="K14" s="287">
        <v>0.227</v>
      </c>
      <c r="L14" s="287"/>
      <c r="M14" s="255">
        <v>84</v>
      </c>
      <c r="N14" s="255"/>
      <c r="O14" s="288">
        <v>370</v>
      </c>
      <c r="P14" s="288"/>
      <c r="Q14" s="288">
        <v>31000</v>
      </c>
      <c r="R14" s="288"/>
      <c r="S14" s="10">
        <v>7700</v>
      </c>
      <c r="T14" s="10">
        <v>140</v>
      </c>
    </row>
    <row r="15" spans="1:20" ht="18" customHeight="1">
      <c r="A15" s="13" t="s">
        <v>562</v>
      </c>
      <c r="B15" s="13"/>
      <c r="C15" s="233" t="s">
        <v>563</v>
      </c>
      <c r="D15" s="280"/>
      <c r="E15" s="69" t="s">
        <v>564</v>
      </c>
      <c r="F15" s="70" t="s">
        <v>565</v>
      </c>
      <c r="G15" s="70" t="s">
        <v>566</v>
      </c>
      <c r="H15" s="70" t="s">
        <v>31</v>
      </c>
      <c r="I15" s="70" t="s">
        <v>567</v>
      </c>
      <c r="J15" s="13" t="s">
        <v>562</v>
      </c>
      <c r="K15" s="281">
        <v>0.19</v>
      </c>
      <c r="L15" s="282"/>
      <c r="M15" s="239">
        <v>109</v>
      </c>
      <c r="N15" s="238"/>
      <c r="O15" s="278">
        <v>570</v>
      </c>
      <c r="P15" s="279"/>
      <c r="Q15" s="278">
        <v>62000</v>
      </c>
      <c r="R15" s="279"/>
      <c r="S15" s="65">
        <v>9700</v>
      </c>
      <c r="T15" s="10">
        <v>280</v>
      </c>
    </row>
    <row r="16" spans="1:20" ht="9" customHeight="1">
      <c r="A16" s="240" t="s">
        <v>568</v>
      </c>
      <c r="B16" s="258">
        <f>293*2</f>
        <v>586</v>
      </c>
      <c r="C16" s="271">
        <v>74</v>
      </c>
      <c r="D16" s="71">
        <v>0</v>
      </c>
      <c r="E16" s="268" t="s">
        <v>569</v>
      </c>
      <c r="F16" s="268" t="s">
        <v>570</v>
      </c>
      <c r="G16" s="268" t="s">
        <v>571</v>
      </c>
      <c r="H16" s="268" t="s">
        <v>499</v>
      </c>
      <c r="I16" s="268" t="s">
        <v>572</v>
      </c>
      <c r="J16" s="240" t="s">
        <v>568</v>
      </c>
      <c r="K16" s="246">
        <v>0.162</v>
      </c>
      <c r="L16" s="247"/>
      <c r="M16" s="240">
        <v>128</v>
      </c>
      <c r="N16" s="241"/>
      <c r="O16" s="234">
        <v>790</v>
      </c>
      <c r="P16" s="235"/>
      <c r="Q16" s="234">
        <v>101000</v>
      </c>
      <c r="R16" s="235"/>
      <c r="S16" s="258">
        <v>10000</v>
      </c>
      <c r="T16" s="255">
        <v>515</v>
      </c>
    </row>
    <row r="17" spans="1:20" ht="9" customHeight="1">
      <c r="A17" s="250"/>
      <c r="B17" s="261"/>
      <c r="C17" s="272"/>
      <c r="D17" s="72">
        <v>-3</v>
      </c>
      <c r="E17" s="231"/>
      <c r="F17" s="231"/>
      <c r="G17" s="231"/>
      <c r="H17" s="231"/>
      <c r="I17" s="231"/>
      <c r="J17" s="250"/>
      <c r="K17" s="248"/>
      <c r="L17" s="249"/>
      <c r="M17" s="250"/>
      <c r="N17" s="251"/>
      <c r="O17" s="236"/>
      <c r="P17" s="237"/>
      <c r="Q17" s="236"/>
      <c r="R17" s="237"/>
      <c r="S17" s="261"/>
      <c r="T17" s="255"/>
    </row>
    <row r="18" spans="1:20" ht="9" customHeight="1">
      <c r="A18" s="240" t="s">
        <v>573</v>
      </c>
      <c r="B18" s="258">
        <f>430*2</f>
        <v>860</v>
      </c>
      <c r="C18" s="271">
        <v>87</v>
      </c>
      <c r="D18" s="71">
        <v>2</v>
      </c>
      <c r="E18" s="268" t="s">
        <v>574</v>
      </c>
      <c r="F18" s="268" t="s">
        <v>575</v>
      </c>
      <c r="G18" s="268" t="s">
        <v>576</v>
      </c>
      <c r="H18" s="268" t="s">
        <v>577</v>
      </c>
      <c r="I18" s="268" t="s">
        <v>578</v>
      </c>
      <c r="J18" s="240" t="s">
        <v>573</v>
      </c>
      <c r="K18" s="246">
        <v>0.161</v>
      </c>
      <c r="L18" s="247"/>
      <c r="M18" s="240">
        <v>146</v>
      </c>
      <c r="N18" s="241"/>
      <c r="O18" s="234">
        <v>910</v>
      </c>
      <c r="P18" s="235"/>
      <c r="Q18" s="234">
        <v>133000</v>
      </c>
      <c r="R18" s="235"/>
      <c r="S18" s="258">
        <v>13000</v>
      </c>
      <c r="T18" s="255">
        <v>770</v>
      </c>
    </row>
    <row r="19" spans="1:20" ht="9" customHeight="1">
      <c r="A19" s="242"/>
      <c r="B19" s="261"/>
      <c r="C19" s="273"/>
      <c r="D19" s="73">
        <v>-3</v>
      </c>
      <c r="E19" s="269"/>
      <c r="F19" s="269"/>
      <c r="G19" s="269"/>
      <c r="H19" s="269"/>
      <c r="I19" s="269"/>
      <c r="J19" s="242"/>
      <c r="K19" s="265"/>
      <c r="L19" s="266"/>
      <c r="M19" s="242"/>
      <c r="N19" s="243"/>
      <c r="O19" s="244"/>
      <c r="P19" s="245"/>
      <c r="Q19" s="244"/>
      <c r="R19" s="245"/>
      <c r="S19" s="262"/>
      <c r="T19" s="258"/>
    </row>
    <row r="20" spans="1:20" s="5" customFormat="1" ht="9" customHeight="1">
      <c r="A20" s="255" t="s">
        <v>579</v>
      </c>
      <c r="B20" s="258"/>
      <c r="C20" s="274">
        <v>114</v>
      </c>
      <c r="D20" s="74">
        <v>0</v>
      </c>
      <c r="E20" s="228" t="s">
        <v>580</v>
      </c>
      <c r="F20" s="228" t="s">
        <v>581</v>
      </c>
      <c r="G20" s="228" t="s">
        <v>582</v>
      </c>
      <c r="H20" s="228" t="s">
        <v>583</v>
      </c>
      <c r="I20" s="228" t="s">
        <v>584</v>
      </c>
      <c r="J20" s="255" t="s">
        <v>579</v>
      </c>
      <c r="K20" s="254">
        <v>0.116</v>
      </c>
      <c r="L20" s="254"/>
      <c r="M20" s="255">
        <v>200</v>
      </c>
      <c r="N20" s="255"/>
      <c r="O20" s="256">
        <v>1720</v>
      </c>
      <c r="P20" s="256"/>
      <c r="Q20" s="256">
        <v>344000</v>
      </c>
      <c r="R20" s="256"/>
      <c r="S20" s="255">
        <v>16000</v>
      </c>
      <c r="T20" s="255">
        <v>1940</v>
      </c>
    </row>
    <row r="21" spans="1:20" s="5" customFormat="1" ht="9" customHeight="1">
      <c r="A21" s="255"/>
      <c r="B21" s="261"/>
      <c r="C21" s="274"/>
      <c r="D21" s="74">
        <v>-0.5</v>
      </c>
      <c r="E21" s="228"/>
      <c r="F21" s="228"/>
      <c r="G21" s="228"/>
      <c r="H21" s="228"/>
      <c r="I21" s="228"/>
      <c r="J21" s="255"/>
      <c r="K21" s="254"/>
      <c r="L21" s="254"/>
      <c r="M21" s="255"/>
      <c r="N21" s="255"/>
      <c r="O21" s="256"/>
      <c r="P21" s="256"/>
      <c r="Q21" s="256"/>
      <c r="R21" s="256"/>
      <c r="S21" s="255"/>
      <c r="T21" s="255"/>
    </row>
    <row r="22" spans="1:19" s="5" customFormat="1" ht="9" customHeight="1">
      <c r="A22" s="252"/>
      <c r="C22" s="270"/>
      <c r="D22" s="75"/>
      <c r="E22" s="267"/>
      <c r="F22" s="267"/>
      <c r="G22" s="267"/>
      <c r="H22" s="267"/>
      <c r="I22" s="267"/>
      <c r="J22" s="252"/>
      <c r="K22" s="257"/>
      <c r="L22" s="257"/>
      <c r="M22" s="252"/>
      <c r="N22" s="252"/>
      <c r="O22" s="253"/>
      <c r="P22" s="253"/>
      <c r="Q22" s="253"/>
      <c r="R22" s="253"/>
      <c r="S22" s="252"/>
    </row>
    <row r="23" spans="1:19" s="5" customFormat="1" ht="9" customHeight="1">
      <c r="A23" s="252"/>
      <c r="C23" s="270"/>
      <c r="D23" s="75"/>
      <c r="E23" s="267"/>
      <c r="F23" s="267"/>
      <c r="G23" s="267"/>
      <c r="H23" s="267"/>
      <c r="I23" s="267"/>
      <c r="J23" s="252"/>
      <c r="K23" s="257"/>
      <c r="L23" s="257"/>
      <c r="M23" s="252"/>
      <c r="N23" s="252"/>
      <c r="O23" s="253"/>
      <c r="P23" s="253"/>
      <c r="Q23" s="253"/>
      <c r="R23" s="253"/>
      <c r="S23" s="252"/>
    </row>
    <row r="24" spans="1:19" s="5" customFormat="1" ht="9" customHeight="1">
      <c r="A24" s="252"/>
      <c r="C24" s="270"/>
      <c r="D24" s="75"/>
      <c r="E24" s="267"/>
      <c r="F24" s="267"/>
      <c r="G24" s="267"/>
      <c r="H24" s="267"/>
      <c r="I24" s="267"/>
      <c r="J24" s="252"/>
      <c r="K24" s="257"/>
      <c r="L24" s="257"/>
      <c r="M24" s="252"/>
      <c r="N24" s="252"/>
      <c r="O24" s="253"/>
      <c r="P24" s="253"/>
      <c r="Q24" s="253"/>
      <c r="R24" s="253"/>
      <c r="S24" s="252"/>
    </row>
    <row r="25" spans="1:19" s="5" customFormat="1" ht="9" customHeight="1">
      <c r="A25" s="252"/>
      <c r="C25" s="270"/>
      <c r="D25" s="75"/>
      <c r="E25" s="267"/>
      <c r="F25" s="267"/>
      <c r="G25" s="267"/>
      <c r="H25" s="267"/>
      <c r="I25" s="267"/>
      <c r="J25" s="252"/>
      <c r="K25" s="257"/>
      <c r="L25" s="257"/>
      <c r="M25" s="252"/>
      <c r="N25" s="252"/>
      <c r="O25" s="253"/>
      <c r="P25" s="253"/>
      <c r="Q25" s="253"/>
      <c r="R25" s="253"/>
      <c r="S25" s="252"/>
    </row>
    <row r="26" spans="1:19" s="5" customFormat="1" ht="9" customHeight="1">
      <c r="A26" s="252"/>
      <c r="C26" s="270"/>
      <c r="D26" s="75"/>
      <c r="E26" s="267"/>
      <c r="F26" s="267"/>
      <c r="G26" s="267"/>
      <c r="H26" s="267"/>
      <c r="I26" s="267"/>
      <c r="J26" s="252"/>
      <c r="K26" s="257"/>
      <c r="L26" s="257"/>
      <c r="M26" s="252"/>
      <c r="N26" s="252"/>
      <c r="O26" s="253"/>
      <c r="P26" s="253"/>
      <c r="Q26" s="253"/>
      <c r="R26" s="253"/>
      <c r="S26" s="252"/>
    </row>
    <row r="27" spans="1:19" s="5" customFormat="1" ht="9" customHeight="1">
      <c r="A27" s="252"/>
      <c r="C27" s="270"/>
      <c r="D27" s="75"/>
      <c r="E27" s="267"/>
      <c r="F27" s="267"/>
      <c r="G27" s="267"/>
      <c r="H27" s="267"/>
      <c r="I27" s="267"/>
      <c r="J27" s="252"/>
      <c r="K27" s="257"/>
      <c r="L27" s="257"/>
      <c r="M27" s="252"/>
      <c r="N27" s="252"/>
      <c r="O27" s="253"/>
      <c r="P27" s="253"/>
      <c r="Q27" s="253"/>
      <c r="R27" s="253"/>
      <c r="S27" s="252"/>
    </row>
    <row r="28" spans="1:19" s="5" customFormat="1" ht="9" customHeight="1">
      <c r="A28" s="252"/>
      <c r="C28" s="270"/>
      <c r="D28" s="75"/>
      <c r="E28" s="267"/>
      <c r="F28" s="267"/>
      <c r="G28" s="267"/>
      <c r="H28" s="267"/>
      <c r="I28" s="267"/>
      <c r="J28" s="252"/>
      <c r="K28" s="257"/>
      <c r="L28" s="257"/>
      <c r="M28" s="252"/>
      <c r="N28" s="252"/>
      <c r="O28" s="253"/>
      <c r="P28" s="253"/>
      <c r="Q28" s="253"/>
      <c r="R28" s="253"/>
      <c r="S28" s="252"/>
    </row>
    <row r="29" spans="1:19" s="5" customFormat="1" ht="9" customHeight="1">
      <c r="A29" s="252"/>
      <c r="C29" s="270"/>
      <c r="D29" s="75"/>
      <c r="E29" s="267"/>
      <c r="F29" s="267"/>
      <c r="G29" s="267"/>
      <c r="H29" s="267"/>
      <c r="I29" s="267"/>
      <c r="J29" s="252"/>
      <c r="K29" s="257"/>
      <c r="L29" s="257"/>
      <c r="M29" s="252"/>
      <c r="N29" s="252"/>
      <c r="O29" s="253"/>
      <c r="P29" s="253"/>
      <c r="Q29" s="253"/>
      <c r="R29" s="253"/>
      <c r="S29" s="252"/>
    </row>
    <row r="30" spans="11:18" ht="9" customHeight="1">
      <c r="K30" s="275"/>
      <c r="L30" s="275"/>
      <c r="M30" s="276"/>
      <c r="N30" s="276"/>
      <c r="O30" s="277"/>
      <c r="P30" s="277"/>
      <c r="Q30" s="277"/>
      <c r="R30" s="277"/>
    </row>
    <row r="31" spans="11:18" ht="9" customHeight="1">
      <c r="K31" s="275"/>
      <c r="L31" s="275"/>
      <c r="M31" s="276"/>
      <c r="N31" s="276"/>
      <c r="O31" s="277"/>
      <c r="P31" s="277"/>
      <c r="Q31" s="277"/>
      <c r="R31" s="277"/>
    </row>
    <row r="32" spans="11:18" ht="9" customHeight="1">
      <c r="K32" s="275"/>
      <c r="L32" s="275"/>
      <c r="M32" s="276"/>
      <c r="N32" s="276"/>
      <c r="O32" s="277"/>
      <c r="P32" s="277"/>
      <c r="Q32" s="277"/>
      <c r="R32" s="277"/>
    </row>
    <row r="33" spans="11:18" ht="9" customHeight="1">
      <c r="K33" s="275"/>
      <c r="L33" s="275"/>
      <c r="M33" s="276"/>
      <c r="N33" s="276"/>
      <c r="O33" s="276"/>
      <c r="P33" s="276"/>
      <c r="Q33" s="277"/>
      <c r="R33" s="277"/>
    </row>
    <row r="34" spans="11:18" ht="9" customHeight="1">
      <c r="K34" s="275"/>
      <c r="L34" s="275"/>
      <c r="M34" s="276"/>
      <c r="N34" s="276"/>
      <c r="O34" s="276"/>
      <c r="P34" s="276"/>
      <c r="Q34" s="277"/>
      <c r="R34" s="277"/>
    </row>
    <row r="35" spans="11:18" ht="9" customHeight="1">
      <c r="K35" s="275"/>
      <c r="L35" s="275"/>
      <c r="M35" s="276"/>
      <c r="N35" s="276"/>
      <c r="O35" s="276"/>
      <c r="P35" s="276"/>
      <c r="Q35" s="277"/>
      <c r="R35" s="277"/>
    </row>
    <row r="36" spans="11:18" ht="9" customHeight="1">
      <c r="K36" s="275"/>
      <c r="L36" s="275"/>
      <c r="M36" s="276"/>
      <c r="N36" s="276"/>
      <c r="O36" s="276"/>
      <c r="P36" s="276"/>
      <c r="Q36" s="277"/>
      <c r="R36" s="277"/>
    </row>
    <row r="37" spans="11:18" ht="9" customHeight="1">
      <c r="K37" s="275"/>
      <c r="L37" s="275"/>
      <c r="M37" s="276"/>
      <c r="N37" s="276"/>
      <c r="O37" s="276"/>
      <c r="P37" s="276"/>
      <c r="Q37" s="277"/>
      <c r="R37" s="277"/>
    </row>
    <row r="38" spans="11:18" ht="9" customHeight="1">
      <c r="K38" s="275"/>
      <c r="L38" s="275"/>
      <c r="M38" s="276"/>
      <c r="N38" s="276"/>
      <c r="O38" s="276"/>
      <c r="P38" s="276"/>
      <c r="Q38" s="277"/>
      <c r="R38" s="277"/>
    </row>
    <row r="39" ht="9" customHeight="1"/>
    <row r="40" ht="9" customHeight="1"/>
    <row r="41" ht="9" customHeight="1"/>
  </sheetData>
  <sheetProtection/>
  <mergeCells count="160">
    <mergeCell ref="G12:G13"/>
    <mergeCell ref="J11:J13"/>
    <mergeCell ref="O12:O13"/>
    <mergeCell ref="K15:L15"/>
    <mergeCell ref="M15:N15"/>
    <mergeCell ref="O15:P15"/>
    <mergeCell ref="C11:I11"/>
    <mergeCell ref="K11:R11"/>
    <mergeCell ref="C14:D14"/>
    <mergeCell ref="K14:L14"/>
    <mergeCell ref="M14:N14"/>
    <mergeCell ref="O14:P14"/>
    <mergeCell ref="Q14:R14"/>
    <mergeCell ref="Q15:R15"/>
    <mergeCell ref="K30:L30"/>
    <mergeCell ref="M30:N30"/>
    <mergeCell ref="O30:P30"/>
    <mergeCell ref="Q30:R30"/>
    <mergeCell ref="M28:N29"/>
    <mergeCell ref="O28:P29"/>
    <mergeCell ref="Q28:R29"/>
    <mergeCell ref="M26:N27"/>
    <mergeCell ref="O26:P27"/>
    <mergeCell ref="K32:L32"/>
    <mergeCell ref="M32:N32"/>
    <mergeCell ref="O32:P32"/>
    <mergeCell ref="Q32:R32"/>
    <mergeCell ref="K31:L31"/>
    <mergeCell ref="M31:N31"/>
    <mergeCell ref="O31:P31"/>
    <mergeCell ref="Q31:R31"/>
    <mergeCell ref="K34:L34"/>
    <mergeCell ref="M34:N34"/>
    <mergeCell ref="O34:P34"/>
    <mergeCell ref="Q34:R34"/>
    <mergeCell ref="K33:L33"/>
    <mergeCell ref="M33:N33"/>
    <mergeCell ref="O33:P33"/>
    <mergeCell ref="Q33:R33"/>
    <mergeCell ref="K36:L36"/>
    <mergeCell ref="M36:N36"/>
    <mergeCell ref="O36:P36"/>
    <mergeCell ref="Q36:R36"/>
    <mergeCell ref="K35:L35"/>
    <mergeCell ref="M35:N35"/>
    <mergeCell ref="O35:P35"/>
    <mergeCell ref="Q35:R35"/>
    <mergeCell ref="K38:L38"/>
    <mergeCell ref="M38:N38"/>
    <mergeCell ref="O38:P38"/>
    <mergeCell ref="Q38:R38"/>
    <mergeCell ref="K37:L37"/>
    <mergeCell ref="M37:N37"/>
    <mergeCell ref="O37:P37"/>
    <mergeCell ref="Q37:R37"/>
    <mergeCell ref="A22:A23"/>
    <mergeCell ref="A24:A25"/>
    <mergeCell ref="A26:A27"/>
    <mergeCell ref="A28:A29"/>
    <mergeCell ref="A11:A13"/>
    <mergeCell ref="A16:A17"/>
    <mergeCell ref="A18:A19"/>
    <mergeCell ref="A20:A21"/>
    <mergeCell ref="C16:C17"/>
    <mergeCell ref="C18:C19"/>
    <mergeCell ref="C20:C21"/>
    <mergeCell ref="C22:C23"/>
    <mergeCell ref="B11:B13"/>
    <mergeCell ref="B16:B17"/>
    <mergeCell ref="B18:B19"/>
    <mergeCell ref="B20:B21"/>
    <mergeCell ref="C15:D15"/>
    <mergeCell ref="C24:C25"/>
    <mergeCell ref="C26:C27"/>
    <mergeCell ref="C28:C29"/>
    <mergeCell ref="E12:E13"/>
    <mergeCell ref="E16:E17"/>
    <mergeCell ref="E18:E19"/>
    <mergeCell ref="E20:E21"/>
    <mergeCell ref="E22:E23"/>
    <mergeCell ref="E24:E25"/>
    <mergeCell ref="E26:E27"/>
    <mergeCell ref="F12:F13"/>
    <mergeCell ref="F16:F17"/>
    <mergeCell ref="F18:F19"/>
    <mergeCell ref="F20:F21"/>
    <mergeCell ref="F22:F23"/>
    <mergeCell ref="F24:F25"/>
    <mergeCell ref="H26:H27"/>
    <mergeCell ref="G16:G17"/>
    <mergeCell ref="G18:G19"/>
    <mergeCell ref="G20:G21"/>
    <mergeCell ref="G22:G23"/>
    <mergeCell ref="E28:E29"/>
    <mergeCell ref="F26:F27"/>
    <mergeCell ref="F28:F29"/>
    <mergeCell ref="I28:I29"/>
    <mergeCell ref="G24:G25"/>
    <mergeCell ref="G26:G27"/>
    <mergeCell ref="G28:G29"/>
    <mergeCell ref="H12:H13"/>
    <mergeCell ref="H16:H17"/>
    <mergeCell ref="H18:H19"/>
    <mergeCell ref="H20:H21"/>
    <mergeCell ref="H22:H23"/>
    <mergeCell ref="H24:H25"/>
    <mergeCell ref="J20:J21"/>
    <mergeCell ref="J22:J23"/>
    <mergeCell ref="H28:H29"/>
    <mergeCell ref="I12:I13"/>
    <mergeCell ref="I16:I17"/>
    <mergeCell ref="I18:I19"/>
    <mergeCell ref="I20:I21"/>
    <mergeCell ref="I22:I23"/>
    <mergeCell ref="I24:I25"/>
    <mergeCell ref="I26:I27"/>
    <mergeCell ref="J24:J25"/>
    <mergeCell ref="J26:J27"/>
    <mergeCell ref="J28:J29"/>
    <mergeCell ref="K12:K13"/>
    <mergeCell ref="K28:L29"/>
    <mergeCell ref="K26:L27"/>
    <mergeCell ref="K22:L23"/>
    <mergeCell ref="K18:L19"/>
    <mergeCell ref="J16:J17"/>
    <mergeCell ref="J18:J19"/>
    <mergeCell ref="T11:T13"/>
    <mergeCell ref="T16:T17"/>
    <mergeCell ref="T18:T19"/>
    <mergeCell ref="T20:T21"/>
    <mergeCell ref="S20:S21"/>
    <mergeCell ref="S22:S23"/>
    <mergeCell ref="S12:S13"/>
    <mergeCell ref="S16:S17"/>
    <mergeCell ref="S18:S19"/>
    <mergeCell ref="Q26:R27"/>
    <mergeCell ref="K24:L25"/>
    <mergeCell ref="M24:N25"/>
    <mergeCell ref="O24:P25"/>
    <mergeCell ref="Q24:R25"/>
    <mergeCell ref="S28:S29"/>
    <mergeCell ref="S24:S25"/>
    <mergeCell ref="S26:S27"/>
    <mergeCell ref="M22:N23"/>
    <mergeCell ref="O22:P23"/>
    <mergeCell ref="Q22:R23"/>
    <mergeCell ref="K20:L21"/>
    <mergeCell ref="M20:N21"/>
    <mergeCell ref="O20:P21"/>
    <mergeCell ref="Q20:R21"/>
    <mergeCell ref="C12:D13"/>
    <mergeCell ref="M12:N13"/>
    <mergeCell ref="M18:N19"/>
    <mergeCell ref="O18:P19"/>
    <mergeCell ref="Q18:R19"/>
    <mergeCell ref="K16:L17"/>
    <mergeCell ref="M16:N17"/>
    <mergeCell ref="O16:P17"/>
    <mergeCell ref="Q16:R17"/>
    <mergeCell ref="Q12:Q13"/>
  </mergeCells>
  <printOptions/>
  <pageMargins left="0.75" right="0.75" top="1" bottom="1" header="0.5" footer="0.5"/>
  <pageSetup orientation="portrait" paperSize="9"/>
  <legacyDrawing r:id="rId2"/>
  <oleObjects>
    <oleObject progId="AutoCAD.Drawing.16" shapeId="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4:T38"/>
  <sheetViews>
    <sheetView zoomScalePageLayoutView="0" workbookViewId="0" topLeftCell="A7">
      <selection activeCell="G39" sqref="G39"/>
    </sheetView>
  </sheetViews>
  <sheetFormatPr defaultColWidth="9.00390625" defaultRowHeight="18" customHeight="1"/>
  <cols>
    <col min="1" max="2" width="10.875" style="6" customWidth="1"/>
    <col min="3" max="3" width="10.75390625" style="6" customWidth="1"/>
    <col min="4" max="4" width="10.75390625" style="9" customWidth="1"/>
    <col min="5" max="9" width="10.75390625" style="6" customWidth="1"/>
    <col min="10" max="10" width="13.25390625" style="6" customWidth="1"/>
    <col min="11" max="11" width="7.625" style="8" customWidth="1"/>
    <col min="12" max="12" width="4.00390625" style="6" customWidth="1"/>
    <col min="13" max="14" width="5.625" style="6" customWidth="1"/>
    <col min="15" max="15" width="7.125" style="6" customWidth="1"/>
    <col min="16" max="16" width="3.625" style="6" customWidth="1"/>
    <col min="17" max="17" width="7.75390625" style="6" customWidth="1"/>
    <col min="18" max="18" width="3.50390625" style="6" customWidth="1"/>
    <col min="19" max="19" width="13.375" style="6" customWidth="1"/>
    <col min="20" max="20" width="11.00390625" style="9" customWidth="1"/>
    <col min="21" max="22" width="13.25390625" style="6" customWidth="1"/>
    <col min="23" max="16384" width="9.00390625" style="6" customWidth="1"/>
  </cols>
  <sheetData>
    <row r="14" spans="1:20" ht="18" customHeight="1">
      <c r="A14" s="255" t="s">
        <v>4</v>
      </c>
      <c r="B14" s="258" t="s">
        <v>6</v>
      </c>
      <c r="C14" s="255" t="s">
        <v>7</v>
      </c>
      <c r="D14" s="255"/>
      <c r="E14" s="255"/>
      <c r="F14" s="255"/>
      <c r="G14" s="255"/>
      <c r="H14" s="255"/>
      <c r="I14" s="255"/>
      <c r="J14" s="255" t="s">
        <v>4</v>
      </c>
      <c r="K14" s="240" t="s">
        <v>8</v>
      </c>
      <c r="L14" s="283"/>
      <c r="M14" s="284"/>
      <c r="N14" s="284"/>
      <c r="O14" s="284"/>
      <c r="P14" s="284"/>
      <c r="Q14" s="284"/>
      <c r="R14" s="238"/>
      <c r="S14" s="56" t="s">
        <v>243</v>
      </c>
      <c r="T14" s="256" t="s">
        <v>9</v>
      </c>
    </row>
    <row r="15" spans="1:20" ht="9" customHeight="1">
      <c r="A15" s="255"/>
      <c r="B15" s="262"/>
      <c r="C15" s="255" t="s">
        <v>10</v>
      </c>
      <c r="D15" s="256" t="s">
        <v>192</v>
      </c>
      <c r="E15" s="255" t="s">
        <v>12</v>
      </c>
      <c r="F15" s="255" t="s">
        <v>13</v>
      </c>
      <c r="G15" s="255" t="s">
        <v>14</v>
      </c>
      <c r="H15" s="255" t="s">
        <v>15</v>
      </c>
      <c r="I15" s="255" t="s">
        <v>585</v>
      </c>
      <c r="J15" s="239"/>
      <c r="K15" s="263" t="s">
        <v>244</v>
      </c>
      <c r="L15" s="14">
        <v>-1</v>
      </c>
      <c r="M15" s="238" t="s">
        <v>17</v>
      </c>
      <c r="N15" s="239"/>
      <c r="O15" s="259" t="s">
        <v>18</v>
      </c>
      <c r="P15" s="15">
        <v>2</v>
      </c>
      <c r="Q15" s="259" t="s">
        <v>19</v>
      </c>
      <c r="R15" s="14">
        <v>3</v>
      </c>
      <c r="S15" s="226" t="s">
        <v>198</v>
      </c>
      <c r="T15" s="256"/>
    </row>
    <row r="16" spans="1:20" ht="9" customHeight="1">
      <c r="A16" s="255"/>
      <c r="B16" s="261"/>
      <c r="C16" s="255"/>
      <c r="D16" s="256"/>
      <c r="E16" s="255"/>
      <c r="F16" s="255"/>
      <c r="G16" s="255"/>
      <c r="H16" s="255"/>
      <c r="I16" s="255"/>
      <c r="J16" s="239"/>
      <c r="K16" s="264"/>
      <c r="L16" s="16"/>
      <c r="M16" s="238"/>
      <c r="N16" s="239"/>
      <c r="O16" s="260"/>
      <c r="P16" s="17"/>
      <c r="Q16" s="260"/>
      <c r="R16" s="16"/>
      <c r="S16" s="226"/>
      <c r="T16" s="256"/>
    </row>
    <row r="17" spans="1:20" ht="18" customHeight="1">
      <c r="A17" s="10" t="s">
        <v>586</v>
      </c>
      <c r="B17" s="10"/>
      <c r="C17" s="10" t="s">
        <v>93</v>
      </c>
      <c r="D17" s="10" t="s">
        <v>587</v>
      </c>
      <c r="E17" s="10" t="s">
        <v>588</v>
      </c>
      <c r="F17" s="10" t="s">
        <v>589</v>
      </c>
      <c r="G17" s="66" t="s">
        <v>590</v>
      </c>
      <c r="H17" s="10" t="s">
        <v>591</v>
      </c>
      <c r="I17" s="10"/>
      <c r="J17" s="10" t="s">
        <v>586</v>
      </c>
      <c r="K17" s="290">
        <v>1.43</v>
      </c>
      <c r="L17" s="290"/>
      <c r="M17" s="255">
        <v>20.7</v>
      </c>
      <c r="N17" s="255"/>
      <c r="O17" s="288">
        <v>14.5</v>
      </c>
      <c r="P17" s="288"/>
      <c r="Q17" s="288">
        <v>300</v>
      </c>
      <c r="R17" s="288"/>
      <c r="S17" s="10">
        <v>1500</v>
      </c>
      <c r="T17" s="11">
        <v>1.2</v>
      </c>
    </row>
    <row r="18" spans="1:20" ht="18" customHeight="1">
      <c r="A18" s="10" t="s">
        <v>592</v>
      </c>
      <c r="B18" s="10"/>
      <c r="C18" s="11" t="s">
        <v>593</v>
      </c>
      <c r="D18" s="11" t="s">
        <v>93</v>
      </c>
      <c r="E18" s="11" t="s">
        <v>594</v>
      </c>
      <c r="F18" s="11" t="s">
        <v>136</v>
      </c>
      <c r="G18" s="11" t="s">
        <v>590</v>
      </c>
      <c r="H18" s="11" t="s">
        <v>595</v>
      </c>
      <c r="I18" s="11"/>
      <c r="J18" s="10" t="s">
        <v>592</v>
      </c>
      <c r="K18" s="289">
        <v>0.616</v>
      </c>
      <c r="L18" s="289"/>
      <c r="M18" s="255">
        <v>24.3</v>
      </c>
      <c r="N18" s="255"/>
      <c r="O18" s="256">
        <v>39.5</v>
      </c>
      <c r="P18" s="256"/>
      <c r="Q18" s="256">
        <v>960</v>
      </c>
      <c r="R18" s="256"/>
      <c r="S18" s="10">
        <v>3400</v>
      </c>
      <c r="T18" s="11">
        <v>4.8</v>
      </c>
    </row>
    <row r="19" spans="1:20" ht="18" customHeight="1">
      <c r="A19" s="10" t="s">
        <v>596</v>
      </c>
      <c r="B19" s="10">
        <f>7.65*2</f>
        <v>15.3</v>
      </c>
      <c r="C19" s="11" t="s">
        <v>597</v>
      </c>
      <c r="D19" s="11" t="s">
        <v>598</v>
      </c>
      <c r="E19" s="11" t="s">
        <v>589</v>
      </c>
      <c r="F19" s="11" t="s">
        <v>417</v>
      </c>
      <c r="G19" s="11" t="s">
        <v>599</v>
      </c>
      <c r="H19" s="11" t="s">
        <v>600</v>
      </c>
      <c r="I19" s="11"/>
      <c r="J19" s="10" t="s">
        <v>596</v>
      </c>
      <c r="K19" s="289">
        <v>0.414</v>
      </c>
      <c r="L19" s="289"/>
      <c r="M19" s="255">
        <v>32.5</v>
      </c>
      <c r="N19" s="255"/>
      <c r="O19" s="256">
        <v>78.5</v>
      </c>
      <c r="P19" s="256"/>
      <c r="Q19" s="256">
        <v>2550</v>
      </c>
      <c r="R19" s="256"/>
      <c r="S19" s="10">
        <v>5100</v>
      </c>
      <c r="T19" s="11">
        <v>13</v>
      </c>
    </row>
    <row r="20" spans="1:20" ht="18" customHeight="1">
      <c r="A20" s="10" t="s">
        <v>601</v>
      </c>
      <c r="B20" s="10"/>
      <c r="C20" s="11" t="s">
        <v>602</v>
      </c>
      <c r="D20" s="11" t="s">
        <v>603</v>
      </c>
      <c r="E20" s="11" t="s">
        <v>604</v>
      </c>
      <c r="F20" s="11" t="s">
        <v>605</v>
      </c>
      <c r="G20" s="11" t="s">
        <v>606</v>
      </c>
      <c r="H20" s="11" t="s">
        <v>604</v>
      </c>
      <c r="I20" s="11"/>
      <c r="J20" s="10" t="s">
        <v>601</v>
      </c>
      <c r="K20" s="289">
        <v>0.323</v>
      </c>
      <c r="L20" s="289"/>
      <c r="M20" s="255">
        <v>41.7</v>
      </c>
      <c r="N20" s="255"/>
      <c r="O20" s="256">
        <v>129</v>
      </c>
      <c r="P20" s="256"/>
      <c r="Q20" s="256">
        <v>5380</v>
      </c>
      <c r="R20" s="256"/>
      <c r="S20" s="10">
        <v>6500</v>
      </c>
      <c r="T20" s="11">
        <v>26</v>
      </c>
    </row>
    <row r="21" spans="1:20" ht="18" customHeight="1">
      <c r="A21" s="10" t="s">
        <v>607</v>
      </c>
      <c r="B21" s="10"/>
      <c r="C21" s="11" t="s">
        <v>608</v>
      </c>
      <c r="D21" s="11" t="s">
        <v>609</v>
      </c>
      <c r="E21" s="11" t="s">
        <v>22</v>
      </c>
      <c r="F21" s="11" t="s">
        <v>288</v>
      </c>
      <c r="G21" s="11" t="s">
        <v>610</v>
      </c>
      <c r="H21" s="11" t="s">
        <v>611</v>
      </c>
      <c r="I21" s="11"/>
      <c r="J21" s="10" t="s">
        <v>607</v>
      </c>
      <c r="K21" s="289">
        <v>0.272</v>
      </c>
      <c r="L21" s="289"/>
      <c r="M21" s="255">
        <v>52.6</v>
      </c>
      <c r="N21" s="255"/>
      <c r="O21" s="256">
        <v>194</v>
      </c>
      <c r="P21" s="256"/>
      <c r="Q21" s="256">
        <v>10200</v>
      </c>
      <c r="R21" s="256"/>
      <c r="S21" s="10">
        <v>7800</v>
      </c>
      <c r="T21" s="11">
        <v>50</v>
      </c>
    </row>
    <row r="22" spans="1:20" ht="18" customHeight="1">
      <c r="A22" s="10" t="s">
        <v>612</v>
      </c>
      <c r="B22" s="10"/>
      <c r="C22" s="11" t="s">
        <v>613</v>
      </c>
      <c r="D22" s="11" t="s">
        <v>614</v>
      </c>
      <c r="E22" s="11" t="s">
        <v>35</v>
      </c>
      <c r="F22" s="11" t="s">
        <v>615</v>
      </c>
      <c r="G22" s="11" t="s">
        <v>616</v>
      </c>
      <c r="H22" s="11" t="s">
        <v>235</v>
      </c>
      <c r="I22" s="11"/>
      <c r="J22" s="10" t="s">
        <v>612</v>
      </c>
      <c r="K22" s="289">
        <v>0.276</v>
      </c>
      <c r="L22" s="289"/>
      <c r="M22" s="255">
        <v>61.7</v>
      </c>
      <c r="N22" s="255"/>
      <c r="O22" s="256">
        <v>225</v>
      </c>
      <c r="P22" s="256"/>
      <c r="Q22" s="256">
        <v>13900</v>
      </c>
      <c r="R22" s="256"/>
      <c r="S22" s="10">
        <v>7700</v>
      </c>
      <c r="T22" s="11">
        <v>70</v>
      </c>
    </row>
    <row r="23" spans="1:20" ht="18" customHeight="1">
      <c r="A23" s="10" t="s">
        <v>617</v>
      </c>
      <c r="B23" s="10"/>
      <c r="C23" s="11" t="s">
        <v>618</v>
      </c>
      <c r="D23" s="11" t="s">
        <v>619</v>
      </c>
      <c r="E23" s="11" t="s">
        <v>35</v>
      </c>
      <c r="F23" s="11" t="s">
        <v>608</v>
      </c>
      <c r="G23" s="11" t="s">
        <v>262</v>
      </c>
      <c r="H23" s="11" t="s">
        <v>620</v>
      </c>
      <c r="I23" s="11"/>
      <c r="J23" s="10" t="s">
        <v>617</v>
      </c>
      <c r="K23" s="289">
        <v>0.268</v>
      </c>
      <c r="L23" s="289"/>
      <c r="M23" s="255">
        <v>81.2</v>
      </c>
      <c r="N23" s="255"/>
      <c r="O23" s="256">
        <v>305</v>
      </c>
      <c r="P23" s="256"/>
      <c r="Q23" s="256">
        <v>24600</v>
      </c>
      <c r="R23" s="256"/>
      <c r="S23" s="10">
        <v>7900</v>
      </c>
      <c r="T23" s="11">
        <v>124</v>
      </c>
    </row>
    <row r="24" spans="1:20" ht="18" customHeight="1">
      <c r="A24" s="10" t="s">
        <v>621</v>
      </c>
      <c r="B24" s="10"/>
      <c r="C24" s="11" t="s">
        <v>93</v>
      </c>
      <c r="D24" s="11" t="s">
        <v>587</v>
      </c>
      <c r="E24" s="11" t="s">
        <v>455</v>
      </c>
      <c r="F24" s="11" t="s">
        <v>589</v>
      </c>
      <c r="G24" s="11" t="s">
        <v>590</v>
      </c>
      <c r="H24" s="11" t="s">
        <v>622</v>
      </c>
      <c r="I24" s="11" t="s">
        <v>623</v>
      </c>
      <c r="J24" s="10" t="s">
        <v>621</v>
      </c>
      <c r="K24" s="289">
        <v>1.16</v>
      </c>
      <c r="L24" s="289"/>
      <c r="M24" s="255">
        <v>16.7</v>
      </c>
      <c r="N24" s="255"/>
      <c r="O24" s="256">
        <v>14.5</v>
      </c>
      <c r="P24" s="256"/>
      <c r="Q24" s="256">
        <v>240</v>
      </c>
      <c r="R24" s="256"/>
      <c r="S24" s="10">
        <v>1800</v>
      </c>
      <c r="T24" s="11">
        <v>1.1</v>
      </c>
    </row>
    <row r="25" spans="1:20" ht="18" customHeight="1">
      <c r="A25" s="10" t="s">
        <v>624</v>
      </c>
      <c r="B25" s="10"/>
      <c r="C25" s="11" t="s">
        <v>593</v>
      </c>
      <c r="D25" s="11" t="s">
        <v>93</v>
      </c>
      <c r="E25" s="11" t="s">
        <v>594</v>
      </c>
      <c r="F25" s="11" t="s">
        <v>136</v>
      </c>
      <c r="G25" s="11" t="s">
        <v>590</v>
      </c>
      <c r="H25" s="11" t="s">
        <v>217</v>
      </c>
      <c r="I25" s="11" t="s">
        <v>590</v>
      </c>
      <c r="J25" s="10" t="s">
        <v>624</v>
      </c>
      <c r="K25" s="289">
        <v>0.514</v>
      </c>
      <c r="L25" s="289"/>
      <c r="M25" s="255">
        <v>20.3</v>
      </c>
      <c r="N25" s="255"/>
      <c r="O25" s="256">
        <v>39.5</v>
      </c>
      <c r="P25" s="256"/>
      <c r="Q25" s="256">
        <v>800</v>
      </c>
      <c r="R25" s="256"/>
      <c r="S25" s="10">
        <v>4100</v>
      </c>
      <c r="T25" s="11">
        <v>4.1</v>
      </c>
    </row>
    <row r="26" spans="1:20" ht="18" customHeight="1">
      <c r="A26" s="10" t="s">
        <v>625</v>
      </c>
      <c r="B26" s="10">
        <f>7.65+5.7</f>
        <v>13.350000000000001</v>
      </c>
      <c r="C26" s="11" t="s">
        <v>597</v>
      </c>
      <c r="D26" s="11" t="s">
        <v>598</v>
      </c>
      <c r="E26" s="11" t="s">
        <v>589</v>
      </c>
      <c r="F26" s="11" t="s">
        <v>417</v>
      </c>
      <c r="G26" s="11" t="s">
        <v>599</v>
      </c>
      <c r="H26" s="11" t="s">
        <v>600</v>
      </c>
      <c r="I26" s="11" t="s">
        <v>626</v>
      </c>
      <c r="J26" s="10" t="s">
        <v>625</v>
      </c>
      <c r="K26" s="289">
        <v>0.332</v>
      </c>
      <c r="L26" s="289"/>
      <c r="M26" s="255">
        <v>26.1</v>
      </c>
      <c r="N26" s="255"/>
      <c r="O26" s="256">
        <v>78.5</v>
      </c>
      <c r="P26" s="256"/>
      <c r="Q26" s="256">
        <v>2040</v>
      </c>
      <c r="R26" s="256"/>
      <c r="S26" s="10">
        <v>6400</v>
      </c>
      <c r="T26" s="11">
        <v>11</v>
      </c>
    </row>
    <row r="27" spans="1:20" ht="18" customHeight="1">
      <c r="A27" s="10" t="s">
        <v>627</v>
      </c>
      <c r="B27" s="10"/>
      <c r="C27" s="11" t="s">
        <v>602</v>
      </c>
      <c r="D27" s="11" t="s">
        <v>603</v>
      </c>
      <c r="E27" s="11" t="s">
        <v>604</v>
      </c>
      <c r="F27" s="11" t="s">
        <v>605</v>
      </c>
      <c r="G27" s="11" t="s">
        <v>606</v>
      </c>
      <c r="H27" s="11" t="s">
        <v>604</v>
      </c>
      <c r="I27" s="11" t="s">
        <v>628</v>
      </c>
      <c r="J27" s="10" t="s">
        <v>627</v>
      </c>
      <c r="K27" s="289">
        <v>0.278</v>
      </c>
      <c r="L27" s="289"/>
      <c r="M27" s="255">
        <v>3509</v>
      </c>
      <c r="N27" s="255"/>
      <c r="O27" s="256">
        <v>129</v>
      </c>
      <c r="P27" s="256"/>
      <c r="Q27" s="256">
        <v>4560</v>
      </c>
      <c r="R27" s="256"/>
      <c r="S27" s="10">
        <v>7600</v>
      </c>
      <c r="T27" s="11">
        <v>23</v>
      </c>
    </row>
    <row r="28" spans="1:20" ht="18" customHeight="1">
      <c r="A28" s="10" t="s">
        <v>629</v>
      </c>
      <c r="B28" s="10"/>
      <c r="C28" s="11" t="s">
        <v>608</v>
      </c>
      <c r="D28" s="11" t="s">
        <v>609</v>
      </c>
      <c r="E28" s="11" t="s">
        <v>22</v>
      </c>
      <c r="F28" s="11" t="s">
        <v>288</v>
      </c>
      <c r="G28" s="11" t="s">
        <v>630</v>
      </c>
      <c r="H28" s="11" t="s">
        <v>611</v>
      </c>
      <c r="I28" s="11" t="s">
        <v>631</v>
      </c>
      <c r="J28" s="10" t="s">
        <v>629</v>
      </c>
      <c r="K28" s="289">
        <v>0.226</v>
      </c>
      <c r="L28" s="289"/>
      <c r="M28" s="255">
        <v>43.7</v>
      </c>
      <c r="N28" s="255"/>
      <c r="O28" s="256">
        <v>194</v>
      </c>
      <c r="P28" s="256"/>
      <c r="Q28" s="256">
        <v>8460</v>
      </c>
      <c r="R28" s="256"/>
      <c r="S28" s="10">
        <v>9300</v>
      </c>
      <c r="T28" s="11">
        <v>43</v>
      </c>
    </row>
    <row r="29" spans="1:20" ht="18" customHeight="1">
      <c r="A29" s="10" t="s">
        <v>632</v>
      </c>
      <c r="B29" s="10"/>
      <c r="C29" s="11" t="s">
        <v>613</v>
      </c>
      <c r="D29" s="11" t="s">
        <v>614</v>
      </c>
      <c r="E29" s="11" t="s">
        <v>35</v>
      </c>
      <c r="F29" s="11" t="s">
        <v>615</v>
      </c>
      <c r="G29" s="11" t="s">
        <v>616</v>
      </c>
      <c r="H29" s="11" t="s">
        <v>235</v>
      </c>
      <c r="I29" s="11" t="s">
        <v>633</v>
      </c>
      <c r="J29" s="10" t="s">
        <v>632</v>
      </c>
      <c r="K29" s="289">
        <v>0.226</v>
      </c>
      <c r="L29" s="289"/>
      <c r="M29" s="255">
        <v>50.8</v>
      </c>
      <c r="N29" s="255"/>
      <c r="O29" s="256">
        <v>225</v>
      </c>
      <c r="P29" s="256"/>
      <c r="Q29" s="256">
        <v>11500</v>
      </c>
      <c r="R29" s="256"/>
      <c r="S29" s="10">
        <v>9300</v>
      </c>
      <c r="T29" s="11">
        <v>59</v>
      </c>
    </row>
    <row r="30" spans="1:20" ht="18" customHeight="1">
      <c r="A30" s="10" t="s">
        <v>634</v>
      </c>
      <c r="B30" s="10"/>
      <c r="C30" s="11" t="s">
        <v>618</v>
      </c>
      <c r="D30" s="11" t="s">
        <v>619</v>
      </c>
      <c r="E30" s="11" t="s">
        <v>35</v>
      </c>
      <c r="F30" s="11" t="s">
        <v>608</v>
      </c>
      <c r="G30" s="11" t="s">
        <v>262</v>
      </c>
      <c r="H30" s="11" t="s">
        <v>620</v>
      </c>
      <c r="I30" s="11" t="s">
        <v>633</v>
      </c>
      <c r="J30" s="10" t="s">
        <v>634</v>
      </c>
      <c r="K30" s="289">
        <v>0.224</v>
      </c>
      <c r="L30" s="289"/>
      <c r="M30" s="255">
        <v>68.3</v>
      </c>
      <c r="N30" s="255"/>
      <c r="O30" s="256">
        <v>305</v>
      </c>
      <c r="P30" s="256"/>
      <c r="Q30" s="256">
        <v>20800</v>
      </c>
      <c r="R30" s="256"/>
      <c r="S30" s="10">
        <v>9400</v>
      </c>
      <c r="T30" s="11">
        <v>106</v>
      </c>
    </row>
    <row r="31" spans="11:18" ht="18" customHeight="1">
      <c r="K31" s="275"/>
      <c r="L31" s="275"/>
      <c r="M31" s="276"/>
      <c r="N31" s="276"/>
      <c r="O31" s="277"/>
      <c r="P31" s="277"/>
      <c r="Q31" s="277"/>
      <c r="R31" s="277"/>
    </row>
    <row r="32" spans="11:18" ht="18" customHeight="1">
      <c r="K32" s="275"/>
      <c r="L32" s="275"/>
      <c r="M32" s="276"/>
      <c r="N32" s="276"/>
      <c r="O32" s="277"/>
      <c r="P32" s="277"/>
      <c r="Q32" s="277"/>
      <c r="R32" s="277"/>
    </row>
    <row r="33" spans="11:18" ht="18" customHeight="1">
      <c r="K33" s="275"/>
      <c r="L33" s="275"/>
      <c r="M33" s="276"/>
      <c r="N33" s="276"/>
      <c r="O33" s="276"/>
      <c r="P33" s="276"/>
      <c r="Q33" s="277"/>
      <c r="R33" s="277"/>
    </row>
    <row r="34" spans="11:18" ht="18" customHeight="1">
      <c r="K34" s="275"/>
      <c r="L34" s="275"/>
      <c r="M34" s="276"/>
      <c r="N34" s="276"/>
      <c r="O34" s="276"/>
      <c r="P34" s="276"/>
      <c r="Q34" s="277"/>
      <c r="R34" s="277"/>
    </row>
    <row r="35" spans="11:18" ht="18" customHeight="1">
      <c r="K35" s="275"/>
      <c r="L35" s="275"/>
      <c r="M35" s="276"/>
      <c r="N35" s="276"/>
      <c r="O35" s="276"/>
      <c r="P35" s="276"/>
      <c r="Q35" s="277"/>
      <c r="R35" s="277"/>
    </row>
    <row r="36" spans="11:18" ht="18" customHeight="1">
      <c r="K36" s="275"/>
      <c r="L36" s="275"/>
      <c r="M36" s="276"/>
      <c r="N36" s="276"/>
      <c r="O36" s="276"/>
      <c r="P36" s="276"/>
      <c r="Q36" s="277"/>
      <c r="R36" s="277"/>
    </row>
    <row r="37" spans="11:18" ht="18" customHeight="1">
      <c r="K37" s="275"/>
      <c r="L37" s="275"/>
      <c r="M37" s="276"/>
      <c r="N37" s="276"/>
      <c r="O37" s="276"/>
      <c r="P37" s="276"/>
      <c r="Q37" s="277"/>
      <c r="R37" s="277"/>
    </row>
    <row r="38" spans="11:18" ht="18" customHeight="1">
      <c r="K38" s="275"/>
      <c r="L38" s="275"/>
      <c r="M38" s="276"/>
      <c r="N38" s="276"/>
      <c r="O38" s="276"/>
      <c r="P38" s="276"/>
      <c r="Q38" s="277"/>
      <c r="R38" s="277"/>
    </row>
  </sheetData>
  <sheetProtection/>
  <mergeCells count="106">
    <mergeCell ref="E15:E16"/>
    <mergeCell ref="F15:F16"/>
    <mergeCell ref="G15:G16"/>
    <mergeCell ref="H15:H16"/>
    <mergeCell ref="K18:L18"/>
    <mergeCell ref="M18:N18"/>
    <mergeCell ref="O18:P18"/>
    <mergeCell ref="Q18:R18"/>
    <mergeCell ref="C14:I14"/>
    <mergeCell ref="K14:R14"/>
    <mergeCell ref="K17:L17"/>
    <mergeCell ref="M17:N17"/>
    <mergeCell ref="O17:P17"/>
    <mergeCell ref="Q17:R17"/>
    <mergeCell ref="K20:L20"/>
    <mergeCell ref="M20:N20"/>
    <mergeCell ref="O20:P20"/>
    <mergeCell ref="Q20:R20"/>
    <mergeCell ref="K19:L19"/>
    <mergeCell ref="M19:N19"/>
    <mergeCell ref="O19:P19"/>
    <mergeCell ref="Q19:R19"/>
    <mergeCell ref="K22:L22"/>
    <mergeCell ref="M22:N22"/>
    <mergeCell ref="O22:P22"/>
    <mergeCell ref="Q22:R22"/>
    <mergeCell ref="K21:L21"/>
    <mergeCell ref="M21:N21"/>
    <mergeCell ref="O21:P21"/>
    <mergeCell ref="Q21:R21"/>
    <mergeCell ref="K24:L24"/>
    <mergeCell ref="M24:N24"/>
    <mergeCell ref="O24:P24"/>
    <mergeCell ref="Q24:R24"/>
    <mergeCell ref="K23:L23"/>
    <mergeCell ref="M23:N23"/>
    <mergeCell ref="O23:P23"/>
    <mergeCell ref="Q23:R23"/>
    <mergeCell ref="K26:L26"/>
    <mergeCell ref="M26:N26"/>
    <mergeCell ref="O26:P26"/>
    <mergeCell ref="Q26:R26"/>
    <mergeCell ref="K25:L25"/>
    <mergeCell ref="M25:N25"/>
    <mergeCell ref="O25:P25"/>
    <mergeCell ref="Q25:R25"/>
    <mergeCell ref="K28:L28"/>
    <mergeCell ref="M28:N28"/>
    <mergeCell ref="O28:P28"/>
    <mergeCell ref="Q28:R28"/>
    <mergeCell ref="K27:L27"/>
    <mergeCell ref="M27:N27"/>
    <mergeCell ref="O27:P27"/>
    <mergeCell ref="Q27:R27"/>
    <mergeCell ref="K30:L30"/>
    <mergeCell ref="M30:N30"/>
    <mergeCell ref="O30:P30"/>
    <mergeCell ref="Q30:R30"/>
    <mergeCell ref="K29:L29"/>
    <mergeCell ref="M29:N29"/>
    <mergeCell ref="O29:P29"/>
    <mergeCell ref="Q29:R29"/>
    <mergeCell ref="K32:L32"/>
    <mergeCell ref="M32:N32"/>
    <mergeCell ref="O32:P32"/>
    <mergeCell ref="Q32:R32"/>
    <mergeCell ref="K31:L31"/>
    <mergeCell ref="M31:N31"/>
    <mergeCell ref="O31:P31"/>
    <mergeCell ref="Q31:R31"/>
    <mergeCell ref="O34:P34"/>
    <mergeCell ref="Q34:R34"/>
    <mergeCell ref="K33:L33"/>
    <mergeCell ref="M33:N33"/>
    <mergeCell ref="O33:P33"/>
    <mergeCell ref="Q33:R33"/>
    <mergeCell ref="O36:P36"/>
    <mergeCell ref="Q36:R36"/>
    <mergeCell ref="K35:L35"/>
    <mergeCell ref="M35:N35"/>
    <mergeCell ref="O35:P35"/>
    <mergeCell ref="Q35:R35"/>
    <mergeCell ref="O38:P38"/>
    <mergeCell ref="Q38:R38"/>
    <mergeCell ref="K37:L37"/>
    <mergeCell ref="M37:N37"/>
    <mergeCell ref="O37:P37"/>
    <mergeCell ref="Q37:R37"/>
    <mergeCell ref="A14:A16"/>
    <mergeCell ref="B14:B16"/>
    <mergeCell ref="C15:C16"/>
    <mergeCell ref="D15:D16"/>
    <mergeCell ref="K38:L38"/>
    <mergeCell ref="M38:N38"/>
    <mergeCell ref="K36:L36"/>
    <mergeCell ref="M36:N36"/>
    <mergeCell ref="K34:L34"/>
    <mergeCell ref="M34:N34"/>
    <mergeCell ref="Q15:Q16"/>
    <mergeCell ref="S15:S16"/>
    <mergeCell ref="T14:T16"/>
    <mergeCell ref="M15:N16"/>
    <mergeCell ref="I15:I16"/>
    <mergeCell ref="J14:J16"/>
    <mergeCell ref="K15:K16"/>
    <mergeCell ref="O15:O1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AD92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8" sqref="AO8"/>
    </sheetView>
  </sheetViews>
  <sheetFormatPr defaultColWidth="4.00390625" defaultRowHeight="18" customHeight="1"/>
  <cols>
    <col min="1" max="1" width="4.00390625" style="63" customWidth="1"/>
    <col min="2" max="2" width="4.125" style="63" customWidth="1"/>
    <col min="3" max="3" width="4.625" style="63" customWidth="1"/>
    <col min="4" max="4" width="7.25390625" style="63" customWidth="1"/>
    <col min="5" max="21" width="4.00390625" style="63" customWidth="1"/>
    <col min="22" max="29" width="3.25390625" style="63" customWidth="1"/>
    <col min="30" max="30" width="9.625" style="50" customWidth="1"/>
    <col min="31" max="16384" width="4.00390625" style="63" customWidth="1"/>
  </cols>
  <sheetData>
    <row r="9" spans="1:30" ht="18" customHeight="1">
      <c r="A9" s="198" t="s">
        <v>4</v>
      </c>
      <c r="B9" s="198"/>
      <c r="C9" s="198"/>
      <c r="D9" s="198" t="s">
        <v>6</v>
      </c>
      <c r="E9" s="198" t="s">
        <v>635</v>
      </c>
      <c r="F9" s="198"/>
      <c r="G9" s="198"/>
      <c r="H9" s="198"/>
      <c r="I9" s="198"/>
      <c r="J9" s="198"/>
      <c r="K9" s="198"/>
      <c r="L9" s="198"/>
      <c r="M9" s="198"/>
      <c r="N9" s="198" t="s">
        <v>636</v>
      </c>
      <c r="O9" s="198"/>
      <c r="P9" s="198"/>
      <c r="Q9" s="198"/>
      <c r="R9" s="198"/>
      <c r="S9" s="198"/>
      <c r="T9" s="198"/>
      <c r="U9" s="198"/>
      <c r="V9" s="198" t="s">
        <v>243</v>
      </c>
      <c r="W9" s="198"/>
      <c r="X9" s="198"/>
      <c r="Y9" s="198"/>
      <c r="Z9" s="198"/>
      <c r="AA9" s="198"/>
      <c r="AB9" s="198"/>
      <c r="AC9" s="198"/>
      <c r="AD9" s="41" t="s">
        <v>9</v>
      </c>
    </row>
    <row r="10" spans="1:30" ht="18" customHeight="1">
      <c r="A10" s="198"/>
      <c r="B10" s="198"/>
      <c r="C10" s="198"/>
      <c r="D10" s="198"/>
      <c r="E10" s="198" t="s">
        <v>10</v>
      </c>
      <c r="F10" s="198"/>
      <c r="G10" s="198"/>
      <c r="H10" s="198" t="s">
        <v>192</v>
      </c>
      <c r="I10" s="198"/>
      <c r="J10" s="198"/>
      <c r="K10" s="198" t="s">
        <v>12</v>
      </c>
      <c r="L10" s="198"/>
      <c r="M10" s="198"/>
      <c r="N10" s="198" t="s">
        <v>637</v>
      </c>
      <c r="O10" s="198"/>
      <c r="P10" s="198" t="s">
        <v>196</v>
      </c>
      <c r="Q10" s="198"/>
      <c r="R10" s="198" t="s">
        <v>195</v>
      </c>
      <c r="S10" s="198"/>
      <c r="T10" s="198" t="s">
        <v>197</v>
      </c>
      <c r="U10" s="198"/>
      <c r="V10" s="198" t="s">
        <v>198</v>
      </c>
      <c r="W10" s="198"/>
      <c r="X10" s="198" t="s">
        <v>245</v>
      </c>
      <c r="Y10" s="198"/>
      <c r="Z10" s="198" t="s">
        <v>246</v>
      </c>
      <c r="AA10" s="198"/>
      <c r="AB10" s="198" t="s">
        <v>247</v>
      </c>
      <c r="AC10" s="198"/>
      <c r="AD10" s="41"/>
    </row>
    <row r="11" spans="1:30" ht="18" customHeight="1">
      <c r="A11" s="194" t="s">
        <v>638</v>
      </c>
      <c r="B11" s="194"/>
      <c r="C11" s="194"/>
      <c r="D11" s="19"/>
      <c r="E11" s="198" t="s">
        <v>22</v>
      </c>
      <c r="F11" s="198"/>
      <c r="G11" s="198"/>
      <c r="H11" s="198" t="s">
        <v>254</v>
      </c>
      <c r="I11" s="198"/>
      <c r="J11" s="198"/>
      <c r="K11" s="198" t="s">
        <v>155</v>
      </c>
      <c r="L11" s="198"/>
      <c r="M11" s="198"/>
      <c r="N11" s="198">
        <v>0.315</v>
      </c>
      <c r="O11" s="198"/>
      <c r="P11" s="198">
        <v>13</v>
      </c>
      <c r="Q11" s="198"/>
      <c r="R11" s="198">
        <v>41.23</v>
      </c>
      <c r="S11" s="198"/>
      <c r="T11" s="198">
        <v>536.2</v>
      </c>
      <c r="U11" s="198"/>
      <c r="V11" s="198">
        <v>9000</v>
      </c>
      <c r="W11" s="198"/>
      <c r="X11" s="198" t="s">
        <v>639</v>
      </c>
      <c r="Y11" s="198"/>
      <c r="Z11" s="198" t="s">
        <v>640</v>
      </c>
      <c r="AA11" s="198"/>
      <c r="AB11" s="198" t="s">
        <v>640</v>
      </c>
      <c r="AC11" s="198"/>
      <c r="AD11" s="41">
        <v>3.4</v>
      </c>
    </row>
    <row r="12" spans="1:30" ht="18" customHeight="1">
      <c r="A12" s="198" t="s">
        <v>641</v>
      </c>
      <c r="B12" s="198"/>
      <c r="C12" s="198"/>
      <c r="D12" s="21"/>
      <c r="E12" s="198" t="s">
        <v>642</v>
      </c>
      <c r="F12" s="198"/>
      <c r="G12" s="198"/>
      <c r="H12" s="198" t="s">
        <v>643</v>
      </c>
      <c r="I12" s="198"/>
      <c r="J12" s="198"/>
      <c r="K12" s="198" t="s">
        <v>643</v>
      </c>
      <c r="L12" s="198"/>
      <c r="M12" s="198"/>
      <c r="N12" s="198">
        <v>2.27</v>
      </c>
      <c r="O12" s="198"/>
      <c r="P12" s="198">
        <v>17.4</v>
      </c>
      <c r="Q12" s="198"/>
      <c r="R12" s="198">
        <v>7.68</v>
      </c>
      <c r="S12" s="198"/>
      <c r="T12" s="198">
        <v>133</v>
      </c>
      <c r="U12" s="198"/>
      <c r="V12" s="198">
        <v>1350</v>
      </c>
      <c r="W12" s="198"/>
      <c r="X12" s="198">
        <v>2770</v>
      </c>
      <c r="Y12" s="198"/>
      <c r="Z12" s="198">
        <v>4150</v>
      </c>
      <c r="AA12" s="198"/>
      <c r="AB12" s="198">
        <v>5550</v>
      </c>
      <c r="AC12" s="198"/>
      <c r="AD12" s="41">
        <v>0.7</v>
      </c>
    </row>
    <row r="13" spans="1:30" ht="18" customHeight="1">
      <c r="A13" s="198" t="s">
        <v>644</v>
      </c>
      <c r="B13" s="198"/>
      <c r="C13" s="198"/>
      <c r="D13" s="21"/>
      <c r="E13" s="198" t="s">
        <v>645</v>
      </c>
      <c r="F13" s="198"/>
      <c r="G13" s="198"/>
      <c r="H13" s="198" t="s">
        <v>646</v>
      </c>
      <c r="I13" s="198"/>
      <c r="J13" s="198"/>
      <c r="K13" s="198" t="s">
        <v>647</v>
      </c>
      <c r="L13" s="198"/>
      <c r="M13" s="198"/>
      <c r="N13" s="198">
        <v>3.56</v>
      </c>
      <c r="O13" s="198"/>
      <c r="P13" s="198">
        <v>20.8</v>
      </c>
      <c r="Q13" s="198"/>
      <c r="R13" s="198">
        <v>5.8</v>
      </c>
      <c r="S13" s="198"/>
      <c r="T13" s="198">
        <v>121</v>
      </c>
      <c r="U13" s="198"/>
      <c r="V13" s="198">
        <v>800</v>
      </c>
      <c r="W13" s="198"/>
      <c r="X13" s="198">
        <v>1800</v>
      </c>
      <c r="Y13" s="198"/>
      <c r="Z13" s="198">
        <v>2600</v>
      </c>
      <c r="AA13" s="198"/>
      <c r="AB13" s="198">
        <v>3500</v>
      </c>
      <c r="AC13" s="198"/>
      <c r="AD13" s="41">
        <v>0.6</v>
      </c>
    </row>
    <row r="14" spans="1:30" ht="18" customHeight="1">
      <c r="A14" s="198" t="s">
        <v>648</v>
      </c>
      <c r="B14" s="198"/>
      <c r="C14" s="198"/>
      <c r="D14" s="21"/>
      <c r="E14" s="198" t="s">
        <v>645</v>
      </c>
      <c r="F14" s="198"/>
      <c r="G14" s="198"/>
      <c r="H14" s="198" t="s">
        <v>646</v>
      </c>
      <c r="I14" s="198"/>
      <c r="J14" s="198"/>
      <c r="K14" s="198" t="s">
        <v>646</v>
      </c>
      <c r="L14" s="198"/>
      <c r="M14" s="198"/>
      <c r="N14" s="198">
        <v>2.14</v>
      </c>
      <c r="O14" s="198"/>
      <c r="P14" s="198">
        <v>20.8</v>
      </c>
      <c r="Q14" s="198"/>
      <c r="R14" s="198">
        <v>9.7</v>
      </c>
      <c r="S14" s="198"/>
      <c r="T14" s="198">
        <v>202</v>
      </c>
      <c r="U14" s="198"/>
      <c r="V14" s="198">
        <v>1300</v>
      </c>
      <c r="W14" s="198"/>
      <c r="X14" s="198">
        <v>3100</v>
      </c>
      <c r="Y14" s="198"/>
      <c r="Z14" s="198">
        <v>3950</v>
      </c>
      <c r="AA14" s="198"/>
      <c r="AB14" s="198">
        <v>5640</v>
      </c>
      <c r="AC14" s="198"/>
      <c r="AD14" s="41">
        <v>1</v>
      </c>
    </row>
    <row r="15" spans="1:30" ht="18" customHeight="1">
      <c r="A15" s="198" t="s">
        <v>649</v>
      </c>
      <c r="B15" s="198"/>
      <c r="C15" s="198"/>
      <c r="D15" s="21"/>
      <c r="E15" s="198" t="s">
        <v>650</v>
      </c>
      <c r="F15" s="198"/>
      <c r="G15" s="198"/>
      <c r="H15" s="198" t="s">
        <v>651</v>
      </c>
      <c r="I15" s="198"/>
      <c r="J15" s="198"/>
      <c r="K15" s="198" t="s">
        <v>652</v>
      </c>
      <c r="L15" s="198"/>
      <c r="M15" s="198"/>
      <c r="N15" s="198">
        <v>2.51</v>
      </c>
      <c r="O15" s="198"/>
      <c r="P15" s="198">
        <v>24.1</v>
      </c>
      <c r="Q15" s="198"/>
      <c r="R15" s="198">
        <v>9.59</v>
      </c>
      <c r="S15" s="198"/>
      <c r="T15" s="198">
        <v>230</v>
      </c>
      <c r="U15" s="198"/>
      <c r="V15" s="198">
        <v>1170</v>
      </c>
      <c r="W15" s="198"/>
      <c r="X15" s="198">
        <v>2810</v>
      </c>
      <c r="Y15" s="198"/>
      <c r="Z15" s="198">
        <v>3580</v>
      </c>
      <c r="AA15" s="198"/>
      <c r="AB15" s="198">
        <v>5100</v>
      </c>
      <c r="AC15" s="198"/>
      <c r="AD15" s="41">
        <v>1.25</v>
      </c>
    </row>
    <row r="16" spans="1:30" ht="18" customHeight="1">
      <c r="A16" s="198" t="s">
        <v>653</v>
      </c>
      <c r="B16" s="198"/>
      <c r="C16" s="198"/>
      <c r="D16" s="21"/>
      <c r="E16" s="198" t="s">
        <v>86</v>
      </c>
      <c r="F16" s="198"/>
      <c r="G16" s="198"/>
      <c r="H16" s="198" t="s">
        <v>267</v>
      </c>
      <c r="I16" s="198"/>
      <c r="J16" s="198"/>
      <c r="K16" s="198" t="s">
        <v>643</v>
      </c>
      <c r="L16" s="198"/>
      <c r="M16" s="198"/>
      <c r="N16" s="198">
        <v>2.27</v>
      </c>
      <c r="O16" s="198"/>
      <c r="P16" s="198">
        <v>26.1</v>
      </c>
      <c r="Q16" s="198"/>
      <c r="R16" s="198">
        <v>11.5</v>
      </c>
      <c r="S16" s="198"/>
      <c r="T16" s="198">
        <v>301</v>
      </c>
      <c r="U16" s="198"/>
      <c r="V16" s="198">
        <v>1250</v>
      </c>
      <c r="W16" s="198"/>
      <c r="X16" s="198" t="s">
        <v>640</v>
      </c>
      <c r="Y16" s="198"/>
      <c r="Z16" s="198">
        <v>3880</v>
      </c>
      <c r="AA16" s="198"/>
      <c r="AB16" s="198" t="s">
        <v>640</v>
      </c>
      <c r="AC16" s="198"/>
      <c r="AD16" s="41">
        <v>1.6</v>
      </c>
    </row>
    <row r="17" spans="1:30" ht="18" customHeight="1">
      <c r="A17" s="194" t="s">
        <v>654</v>
      </c>
      <c r="B17" s="194"/>
      <c r="C17" s="194"/>
      <c r="D17" s="19"/>
      <c r="E17" s="198" t="s">
        <v>655</v>
      </c>
      <c r="F17" s="198"/>
      <c r="G17" s="198"/>
      <c r="H17" s="198" t="s">
        <v>656</v>
      </c>
      <c r="I17" s="198"/>
      <c r="J17" s="198"/>
      <c r="K17" s="198" t="s">
        <v>214</v>
      </c>
      <c r="L17" s="198"/>
      <c r="M17" s="198"/>
      <c r="N17" s="198">
        <v>1.77</v>
      </c>
      <c r="O17" s="198"/>
      <c r="P17" s="198">
        <v>31.2</v>
      </c>
      <c r="Q17" s="198"/>
      <c r="R17" s="198">
        <v>17.6</v>
      </c>
      <c r="S17" s="198"/>
      <c r="T17" s="198">
        <v>549</v>
      </c>
      <c r="U17" s="198"/>
      <c r="V17" s="198">
        <v>1600</v>
      </c>
      <c r="W17" s="198"/>
      <c r="X17" s="198" t="s">
        <v>640</v>
      </c>
      <c r="Y17" s="198"/>
      <c r="Z17" s="198">
        <v>4950</v>
      </c>
      <c r="AA17" s="198"/>
      <c r="AB17" s="198" t="s">
        <v>640</v>
      </c>
      <c r="AC17" s="198"/>
      <c r="AD17" s="41">
        <v>3</v>
      </c>
    </row>
    <row r="18" spans="1:30" ht="18" customHeight="1">
      <c r="A18" s="198" t="s">
        <v>657</v>
      </c>
      <c r="B18" s="198"/>
      <c r="C18" s="198"/>
      <c r="D18" s="21"/>
      <c r="E18" s="198" t="s">
        <v>93</v>
      </c>
      <c r="F18" s="198"/>
      <c r="G18" s="198"/>
      <c r="H18" s="198" t="s">
        <v>216</v>
      </c>
      <c r="I18" s="198"/>
      <c r="J18" s="198"/>
      <c r="K18" s="198" t="s">
        <v>222</v>
      </c>
      <c r="L18" s="198"/>
      <c r="M18" s="198"/>
      <c r="N18" s="198">
        <v>1.44</v>
      </c>
      <c r="O18" s="198"/>
      <c r="P18" s="198">
        <v>31.7</v>
      </c>
      <c r="Q18" s="198"/>
      <c r="R18" s="198">
        <v>22</v>
      </c>
      <c r="S18" s="198"/>
      <c r="T18" s="198">
        <v>697</v>
      </c>
      <c r="U18" s="198"/>
      <c r="V18" s="198">
        <v>2090</v>
      </c>
      <c r="W18" s="198"/>
      <c r="X18" s="198">
        <v>4360</v>
      </c>
      <c r="Y18" s="198"/>
      <c r="Z18" s="198">
        <v>6540</v>
      </c>
      <c r="AA18" s="198"/>
      <c r="AB18" s="198">
        <v>8720</v>
      </c>
      <c r="AC18" s="198"/>
      <c r="AD18" s="41">
        <v>3.6</v>
      </c>
    </row>
    <row r="19" spans="1:30" ht="18" customHeight="1">
      <c r="A19" s="198" t="s">
        <v>658</v>
      </c>
      <c r="B19" s="198"/>
      <c r="C19" s="198"/>
      <c r="D19" s="21"/>
      <c r="E19" s="198" t="s">
        <v>501</v>
      </c>
      <c r="F19" s="198"/>
      <c r="G19" s="198"/>
      <c r="H19" s="198" t="s">
        <v>642</v>
      </c>
      <c r="I19" s="198"/>
      <c r="J19" s="198"/>
      <c r="K19" s="198" t="s">
        <v>222</v>
      </c>
      <c r="L19" s="198"/>
      <c r="M19" s="198"/>
      <c r="N19" s="198">
        <v>1.62</v>
      </c>
      <c r="O19" s="198"/>
      <c r="P19" s="198">
        <v>32.8</v>
      </c>
      <c r="Q19" s="198"/>
      <c r="R19" s="198">
        <v>20.3</v>
      </c>
      <c r="S19" s="198"/>
      <c r="T19" s="198">
        <v>665</v>
      </c>
      <c r="U19" s="198"/>
      <c r="V19" s="198">
        <v>1800</v>
      </c>
      <c r="W19" s="198"/>
      <c r="X19" s="198">
        <v>4310</v>
      </c>
      <c r="Y19" s="198"/>
      <c r="Z19" s="198">
        <v>5480</v>
      </c>
      <c r="AA19" s="198"/>
      <c r="AB19" s="198">
        <v>5100</v>
      </c>
      <c r="AC19" s="198"/>
      <c r="AD19" s="41">
        <v>3.5</v>
      </c>
    </row>
    <row r="20" spans="1:30" ht="18" customHeight="1">
      <c r="A20" s="198" t="s">
        <v>659</v>
      </c>
      <c r="B20" s="198"/>
      <c r="C20" s="198"/>
      <c r="D20" s="21"/>
      <c r="E20" s="198" t="s">
        <v>501</v>
      </c>
      <c r="F20" s="198"/>
      <c r="G20" s="198"/>
      <c r="H20" s="198" t="s">
        <v>660</v>
      </c>
      <c r="I20" s="198"/>
      <c r="J20" s="198"/>
      <c r="K20" s="198" t="s">
        <v>661</v>
      </c>
      <c r="L20" s="198"/>
      <c r="M20" s="198"/>
      <c r="N20" s="198">
        <v>2.89</v>
      </c>
      <c r="O20" s="198"/>
      <c r="P20" s="198">
        <v>35</v>
      </c>
      <c r="Q20" s="198"/>
      <c r="R20" s="198">
        <v>12.1</v>
      </c>
      <c r="S20" s="198"/>
      <c r="T20" s="198">
        <v>423</v>
      </c>
      <c r="U20" s="198"/>
      <c r="V20" s="198">
        <v>1000</v>
      </c>
      <c r="W20" s="198"/>
      <c r="X20" s="198" t="s">
        <v>640</v>
      </c>
      <c r="Y20" s="198"/>
      <c r="Z20" s="198">
        <v>3060</v>
      </c>
      <c r="AA20" s="198"/>
      <c r="AB20" s="198" t="s">
        <v>640</v>
      </c>
      <c r="AC20" s="198"/>
      <c r="AD20" s="41">
        <v>2.2</v>
      </c>
    </row>
    <row r="21" spans="1:30" ht="18" customHeight="1">
      <c r="A21" s="291" t="s">
        <v>662</v>
      </c>
      <c r="B21" s="198"/>
      <c r="C21" s="198"/>
      <c r="D21" s="21"/>
      <c r="E21" s="198" t="s">
        <v>127</v>
      </c>
      <c r="F21" s="198"/>
      <c r="G21" s="198"/>
      <c r="H21" s="198" t="s">
        <v>86</v>
      </c>
      <c r="I21" s="198"/>
      <c r="J21" s="198"/>
      <c r="K21" s="198" t="s">
        <v>642</v>
      </c>
      <c r="L21" s="198"/>
      <c r="M21" s="198"/>
      <c r="N21" s="198">
        <v>2.77</v>
      </c>
      <c r="O21" s="198"/>
      <c r="P21" s="198">
        <v>43.4</v>
      </c>
      <c r="Q21" s="198"/>
      <c r="R21" s="198">
        <v>15.7</v>
      </c>
      <c r="S21" s="198"/>
      <c r="T21" s="198">
        <v>680</v>
      </c>
      <c r="U21" s="198"/>
      <c r="V21" s="198">
        <v>1060</v>
      </c>
      <c r="W21" s="198"/>
      <c r="X21" s="198">
        <v>2530</v>
      </c>
      <c r="Y21" s="198"/>
      <c r="Z21" s="198">
        <v>3220</v>
      </c>
      <c r="AA21" s="198"/>
      <c r="AB21" s="198">
        <v>7830</v>
      </c>
      <c r="AC21" s="198"/>
      <c r="AD21" s="41">
        <v>3.6</v>
      </c>
    </row>
    <row r="22" spans="1:30" ht="18" customHeight="1">
      <c r="A22" s="291" t="s">
        <v>663</v>
      </c>
      <c r="B22" s="198"/>
      <c r="C22" s="198"/>
      <c r="D22" s="21">
        <v>5.1</v>
      </c>
      <c r="E22" s="198" t="s">
        <v>127</v>
      </c>
      <c r="F22" s="198"/>
      <c r="G22" s="198"/>
      <c r="H22" s="198" t="s">
        <v>23</v>
      </c>
      <c r="I22" s="198"/>
      <c r="J22" s="198"/>
      <c r="K22" s="198" t="s">
        <v>642</v>
      </c>
      <c r="L22" s="198"/>
      <c r="M22" s="198"/>
      <c r="N22" s="198">
        <v>1.54</v>
      </c>
      <c r="O22" s="198"/>
      <c r="P22" s="198">
        <v>38.5</v>
      </c>
      <c r="Q22" s="198"/>
      <c r="R22" s="198">
        <v>25.1</v>
      </c>
      <c r="S22" s="198"/>
      <c r="T22" s="198">
        <v>964</v>
      </c>
      <c r="U22" s="198"/>
      <c r="V22" s="198">
        <v>1850</v>
      </c>
      <c r="W22" s="198"/>
      <c r="X22" s="198">
        <v>4400</v>
      </c>
      <c r="Y22" s="198"/>
      <c r="Z22" s="198">
        <v>5700</v>
      </c>
      <c r="AA22" s="198"/>
      <c r="AB22" s="198">
        <v>8100</v>
      </c>
      <c r="AC22" s="198"/>
      <c r="AD22" s="41">
        <v>4.9</v>
      </c>
    </row>
    <row r="23" spans="1:30" ht="18" customHeight="1">
      <c r="A23" s="198" t="s">
        <v>664</v>
      </c>
      <c r="B23" s="198"/>
      <c r="C23" s="198"/>
      <c r="D23" s="21"/>
      <c r="E23" s="198" t="s">
        <v>168</v>
      </c>
      <c r="F23" s="198"/>
      <c r="G23" s="198"/>
      <c r="H23" s="198" t="s">
        <v>665</v>
      </c>
      <c r="I23" s="198"/>
      <c r="J23" s="198"/>
      <c r="K23" s="198" t="s">
        <v>652</v>
      </c>
      <c r="L23" s="198"/>
      <c r="M23" s="198"/>
      <c r="N23" s="198">
        <v>1.56</v>
      </c>
      <c r="O23" s="198"/>
      <c r="P23" s="198">
        <v>36.7</v>
      </c>
      <c r="Q23" s="198"/>
      <c r="R23" s="198">
        <v>23.5</v>
      </c>
      <c r="S23" s="198"/>
      <c r="T23" s="198">
        <v>861</v>
      </c>
      <c r="U23" s="198"/>
      <c r="V23" s="198">
        <v>1860</v>
      </c>
      <c r="W23" s="198"/>
      <c r="X23" s="198">
        <v>4460</v>
      </c>
      <c r="Y23" s="198"/>
      <c r="Z23" s="198">
        <v>5680</v>
      </c>
      <c r="AA23" s="198"/>
      <c r="AB23" s="198">
        <v>9400</v>
      </c>
      <c r="AC23" s="198"/>
      <c r="AD23" s="41">
        <v>5</v>
      </c>
    </row>
    <row r="24" spans="1:30" ht="18" customHeight="1">
      <c r="A24" s="198" t="s">
        <v>666</v>
      </c>
      <c r="B24" s="198"/>
      <c r="C24" s="198"/>
      <c r="D24" s="21"/>
      <c r="E24" s="198" t="s">
        <v>168</v>
      </c>
      <c r="F24" s="198"/>
      <c r="G24" s="198"/>
      <c r="H24" s="198" t="s">
        <v>667</v>
      </c>
      <c r="I24" s="198"/>
      <c r="J24" s="198"/>
      <c r="K24" s="198" t="s">
        <v>667</v>
      </c>
      <c r="L24" s="198"/>
      <c r="M24" s="198"/>
      <c r="N24" s="198">
        <v>1.07</v>
      </c>
      <c r="O24" s="198"/>
      <c r="P24" s="198">
        <v>41.5</v>
      </c>
      <c r="Q24" s="198"/>
      <c r="R24" s="198">
        <v>38.9</v>
      </c>
      <c r="S24" s="198"/>
      <c r="T24" s="198">
        <v>1610</v>
      </c>
      <c r="U24" s="198"/>
      <c r="V24" s="198">
        <v>2700</v>
      </c>
      <c r="W24" s="198"/>
      <c r="X24" s="198">
        <v>6400</v>
      </c>
      <c r="Y24" s="198"/>
      <c r="Z24" s="198">
        <v>8200</v>
      </c>
      <c r="AA24" s="198"/>
      <c r="AB24" s="198">
        <v>11700</v>
      </c>
      <c r="AC24" s="198"/>
      <c r="AD24" s="41">
        <v>8.4</v>
      </c>
    </row>
    <row r="25" spans="1:30" ht="18" customHeight="1">
      <c r="A25" s="198" t="s">
        <v>668</v>
      </c>
      <c r="B25" s="198"/>
      <c r="C25" s="198"/>
      <c r="D25" s="21">
        <v>8.7</v>
      </c>
      <c r="E25" s="198" t="s">
        <v>88</v>
      </c>
      <c r="F25" s="198"/>
      <c r="G25" s="198"/>
      <c r="H25" s="198" t="s">
        <v>501</v>
      </c>
      <c r="I25" s="198"/>
      <c r="J25" s="198"/>
      <c r="K25" s="198" t="s">
        <v>665</v>
      </c>
      <c r="L25" s="198"/>
      <c r="M25" s="198"/>
      <c r="N25" s="198">
        <v>1.74</v>
      </c>
      <c r="O25" s="198"/>
      <c r="P25" s="198">
        <v>54.7</v>
      </c>
      <c r="Q25" s="198"/>
      <c r="R25" s="198">
        <v>31.4</v>
      </c>
      <c r="S25" s="198"/>
      <c r="T25" s="198">
        <v>1720</v>
      </c>
      <c r="U25" s="198"/>
      <c r="V25" s="198">
        <v>1660</v>
      </c>
      <c r="W25" s="198"/>
      <c r="X25" s="198">
        <v>3980</v>
      </c>
      <c r="Y25" s="198"/>
      <c r="Z25" s="198">
        <v>5060</v>
      </c>
      <c r="AA25" s="198"/>
      <c r="AB25" s="198">
        <v>8110</v>
      </c>
      <c r="AC25" s="198"/>
      <c r="AD25" s="41">
        <v>8.4</v>
      </c>
    </row>
    <row r="26" spans="1:30" ht="18" customHeight="1">
      <c r="A26" s="198" t="s">
        <v>669</v>
      </c>
      <c r="B26" s="198"/>
      <c r="C26" s="198"/>
      <c r="D26" s="21">
        <v>11</v>
      </c>
      <c r="E26" s="198" t="s">
        <v>88</v>
      </c>
      <c r="F26" s="198"/>
      <c r="G26" s="198"/>
      <c r="H26" s="198" t="s">
        <v>501</v>
      </c>
      <c r="I26" s="198"/>
      <c r="J26" s="198"/>
      <c r="K26" s="198" t="s">
        <v>667</v>
      </c>
      <c r="L26" s="198"/>
      <c r="M26" s="198"/>
      <c r="N26" s="198">
        <v>1.39</v>
      </c>
      <c r="O26" s="198"/>
      <c r="P26" s="198">
        <v>54.7</v>
      </c>
      <c r="Q26" s="198"/>
      <c r="R26" s="198">
        <v>39.3</v>
      </c>
      <c r="S26" s="198"/>
      <c r="T26" s="198">
        <v>2150</v>
      </c>
      <c r="U26" s="198"/>
      <c r="V26" s="198">
        <v>2000</v>
      </c>
      <c r="W26" s="198"/>
      <c r="X26" s="198">
        <v>4950</v>
      </c>
      <c r="Y26" s="198"/>
      <c r="Z26" s="198">
        <v>6300</v>
      </c>
      <c r="AA26" s="198"/>
      <c r="AB26" s="198">
        <v>9000</v>
      </c>
      <c r="AC26" s="198"/>
      <c r="AD26" s="41">
        <v>10.5</v>
      </c>
    </row>
    <row r="27" spans="1:30" ht="18" customHeight="1">
      <c r="A27" s="198" t="s">
        <v>670</v>
      </c>
      <c r="B27" s="198"/>
      <c r="C27" s="198"/>
      <c r="D27" s="21">
        <v>16.5</v>
      </c>
      <c r="E27" s="198" t="s">
        <v>88</v>
      </c>
      <c r="F27" s="198"/>
      <c r="G27" s="198"/>
      <c r="H27" s="198" t="s">
        <v>501</v>
      </c>
      <c r="I27" s="198"/>
      <c r="J27" s="198"/>
      <c r="K27" s="198" t="s">
        <v>259</v>
      </c>
      <c r="L27" s="198"/>
      <c r="M27" s="198"/>
      <c r="N27" s="198">
        <v>0.93</v>
      </c>
      <c r="O27" s="198"/>
      <c r="P27" s="198">
        <v>54.7</v>
      </c>
      <c r="Q27" s="198"/>
      <c r="R27" s="198">
        <v>58.8</v>
      </c>
      <c r="S27" s="198"/>
      <c r="T27" s="198">
        <v>3215</v>
      </c>
      <c r="U27" s="198"/>
      <c r="V27" s="198">
        <v>3100</v>
      </c>
      <c r="W27" s="198"/>
      <c r="X27" s="198">
        <v>7400</v>
      </c>
      <c r="Y27" s="198"/>
      <c r="Z27" s="198">
        <v>9450</v>
      </c>
      <c r="AA27" s="198"/>
      <c r="AB27" s="198">
        <v>13500</v>
      </c>
      <c r="AC27" s="198"/>
      <c r="AD27" s="41">
        <v>16</v>
      </c>
    </row>
    <row r="28" spans="1:30" ht="18" customHeight="1">
      <c r="A28" s="198" t="s">
        <v>671</v>
      </c>
      <c r="B28" s="198"/>
      <c r="C28" s="198"/>
      <c r="D28" s="21">
        <v>14.8</v>
      </c>
      <c r="E28" s="198" t="s">
        <v>672</v>
      </c>
      <c r="F28" s="198"/>
      <c r="G28" s="198"/>
      <c r="H28" s="198" t="s">
        <v>673</v>
      </c>
      <c r="I28" s="198"/>
      <c r="J28" s="198"/>
      <c r="K28" s="198" t="s">
        <v>221</v>
      </c>
      <c r="L28" s="198"/>
      <c r="M28" s="198"/>
      <c r="N28" s="198">
        <v>1.23</v>
      </c>
      <c r="O28" s="198"/>
      <c r="P28" s="198">
        <v>60.2</v>
      </c>
      <c r="Q28" s="198"/>
      <c r="R28" s="198">
        <v>48.9</v>
      </c>
      <c r="S28" s="198"/>
      <c r="T28" s="198">
        <v>2944</v>
      </c>
      <c r="U28" s="198"/>
      <c r="V28" s="198">
        <v>2450</v>
      </c>
      <c r="W28" s="198"/>
      <c r="X28" s="198">
        <v>5100</v>
      </c>
      <c r="Y28" s="198"/>
      <c r="Z28" s="198">
        <v>7650</v>
      </c>
      <c r="AA28" s="198"/>
      <c r="AB28" s="198">
        <v>10200</v>
      </c>
      <c r="AC28" s="198"/>
      <c r="AD28" s="41">
        <v>14</v>
      </c>
    </row>
    <row r="29" spans="1:30" ht="18" customHeight="1">
      <c r="A29" s="198" t="s">
        <v>674</v>
      </c>
      <c r="B29" s="198"/>
      <c r="C29" s="198"/>
      <c r="D29" s="21">
        <v>18</v>
      </c>
      <c r="E29" s="198" t="s">
        <v>672</v>
      </c>
      <c r="F29" s="198"/>
      <c r="G29" s="198"/>
      <c r="H29" s="198" t="s">
        <v>673</v>
      </c>
      <c r="I29" s="198"/>
      <c r="J29" s="198"/>
      <c r="K29" s="198" t="s">
        <v>86</v>
      </c>
      <c r="L29" s="198"/>
      <c r="M29" s="198"/>
      <c r="N29" s="198">
        <v>1.03</v>
      </c>
      <c r="O29" s="198"/>
      <c r="P29" s="198">
        <v>60.2</v>
      </c>
      <c r="Q29" s="198"/>
      <c r="R29" s="198">
        <v>58.5</v>
      </c>
      <c r="S29" s="198"/>
      <c r="T29" s="198">
        <v>3520</v>
      </c>
      <c r="U29" s="198"/>
      <c r="V29" s="198">
        <v>2820</v>
      </c>
      <c r="W29" s="198"/>
      <c r="X29" s="198">
        <v>6740</v>
      </c>
      <c r="Y29" s="198"/>
      <c r="Z29" s="198">
        <v>8580</v>
      </c>
      <c r="AA29" s="198"/>
      <c r="AB29" s="198">
        <v>11500</v>
      </c>
      <c r="AC29" s="198"/>
      <c r="AD29" s="41">
        <v>17.5</v>
      </c>
    </row>
    <row r="30" spans="1:30" ht="18" customHeight="1">
      <c r="A30" s="198" t="s">
        <v>675</v>
      </c>
      <c r="B30" s="198"/>
      <c r="C30" s="198"/>
      <c r="D30" s="21">
        <v>35.6</v>
      </c>
      <c r="E30" s="198" t="s">
        <v>543</v>
      </c>
      <c r="F30" s="198"/>
      <c r="G30" s="198"/>
      <c r="H30" s="198" t="s">
        <v>676</v>
      </c>
      <c r="I30" s="198"/>
      <c r="J30" s="198"/>
      <c r="K30" s="198" t="s">
        <v>116</v>
      </c>
      <c r="L30" s="198"/>
      <c r="M30" s="198"/>
      <c r="N30" s="198">
        <v>0.52</v>
      </c>
      <c r="O30" s="198"/>
      <c r="P30" s="198">
        <v>57.1</v>
      </c>
      <c r="Q30" s="198"/>
      <c r="R30" s="198">
        <v>109.2</v>
      </c>
      <c r="S30" s="198"/>
      <c r="T30" s="198">
        <v>6244</v>
      </c>
      <c r="U30" s="198"/>
      <c r="V30" s="198">
        <v>5500</v>
      </c>
      <c r="W30" s="198"/>
      <c r="X30" s="198">
        <v>12000</v>
      </c>
      <c r="Y30" s="198"/>
      <c r="Z30" s="198">
        <v>17000</v>
      </c>
      <c r="AA30" s="198"/>
      <c r="AB30" s="198" t="s">
        <v>640</v>
      </c>
      <c r="AC30" s="198"/>
      <c r="AD30" s="41">
        <v>34</v>
      </c>
    </row>
    <row r="31" spans="1:30" ht="18" customHeight="1">
      <c r="A31" s="198" t="s">
        <v>677</v>
      </c>
      <c r="B31" s="198"/>
      <c r="C31" s="198"/>
      <c r="D31" s="21">
        <v>27.5</v>
      </c>
      <c r="E31" s="198" t="s">
        <v>678</v>
      </c>
      <c r="F31" s="198"/>
      <c r="G31" s="198"/>
      <c r="H31" s="198" t="s">
        <v>142</v>
      </c>
      <c r="I31" s="198"/>
      <c r="J31" s="198"/>
      <c r="K31" s="198" t="s">
        <v>673</v>
      </c>
      <c r="L31" s="198"/>
      <c r="M31" s="198"/>
      <c r="N31" s="198">
        <v>0.99</v>
      </c>
      <c r="O31" s="198"/>
      <c r="P31" s="198">
        <v>73.2</v>
      </c>
      <c r="Q31" s="198"/>
      <c r="R31" s="198">
        <v>73.9</v>
      </c>
      <c r="S31" s="198"/>
      <c r="T31" s="198">
        <v>5409</v>
      </c>
      <c r="U31" s="198"/>
      <c r="V31" s="198">
        <v>2900</v>
      </c>
      <c r="W31" s="198"/>
      <c r="X31" s="198">
        <v>6980</v>
      </c>
      <c r="Y31" s="198"/>
      <c r="Z31" s="198">
        <v>8850</v>
      </c>
      <c r="AA31" s="198"/>
      <c r="AB31" s="198" t="s">
        <v>640</v>
      </c>
      <c r="AC31" s="198"/>
      <c r="AD31" s="41">
        <v>26.5</v>
      </c>
    </row>
    <row r="32" spans="1:30" ht="18" customHeight="1">
      <c r="A32" s="198" t="s">
        <v>679</v>
      </c>
      <c r="B32" s="198"/>
      <c r="C32" s="198"/>
      <c r="D32" s="21">
        <v>29</v>
      </c>
      <c r="E32" s="198" t="s">
        <v>680</v>
      </c>
      <c r="F32" s="198"/>
      <c r="G32" s="198"/>
      <c r="H32" s="198" t="s">
        <v>142</v>
      </c>
      <c r="I32" s="198"/>
      <c r="J32" s="198"/>
      <c r="K32" s="198" t="s">
        <v>681</v>
      </c>
      <c r="L32" s="198"/>
      <c r="M32" s="198"/>
      <c r="N32" s="198">
        <v>0.99</v>
      </c>
      <c r="O32" s="198"/>
      <c r="P32" s="198">
        <v>75.5</v>
      </c>
      <c r="Q32" s="198"/>
      <c r="R32" s="198">
        <v>76.3</v>
      </c>
      <c r="S32" s="198"/>
      <c r="T32" s="198">
        <v>5759</v>
      </c>
      <c r="U32" s="198"/>
      <c r="V32" s="198">
        <v>2900</v>
      </c>
      <c r="W32" s="198"/>
      <c r="X32" s="198">
        <v>6980</v>
      </c>
      <c r="Y32" s="198"/>
      <c r="Z32" s="198">
        <v>8850</v>
      </c>
      <c r="AA32" s="198"/>
      <c r="AB32" s="198" t="s">
        <v>640</v>
      </c>
      <c r="AC32" s="198"/>
      <c r="AD32" s="41">
        <v>28</v>
      </c>
    </row>
    <row r="33" spans="1:30" ht="18" customHeight="1">
      <c r="A33" s="198" t="s">
        <v>682</v>
      </c>
      <c r="B33" s="198"/>
      <c r="C33" s="198"/>
      <c r="D33" s="21">
        <v>34</v>
      </c>
      <c r="E33" s="198" t="s">
        <v>680</v>
      </c>
      <c r="F33" s="198"/>
      <c r="G33" s="198"/>
      <c r="H33" s="198" t="s">
        <v>142</v>
      </c>
      <c r="I33" s="198"/>
      <c r="J33" s="198"/>
      <c r="K33" s="198" t="s">
        <v>673</v>
      </c>
      <c r="L33" s="198"/>
      <c r="M33" s="198"/>
      <c r="N33" s="198">
        <v>0.86</v>
      </c>
      <c r="O33" s="198"/>
      <c r="P33" s="198">
        <v>75.5</v>
      </c>
      <c r="Q33" s="198"/>
      <c r="R33" s="198">
        <v>88.2</v>
      </c>
      <c r="S33" s="198"/>
      <c r="T33" s="198">
        <v>6660</v>
      </c>
      <c r="U33" s="198"/>
      <c r="V33" s="198">
        <v>3350</v>
      </c>
      <c r="W33" s="198"/>
      <c r="X33" s="198">
        <v>8000</v>
      </c>
      <c r="Y33" s="198"/>
      <c r="Z33" s="198">
        <v>10100</v>
      </c>
      <c r="AA33" s="198"/>
      <c r="AB33" s="198" t="s">
        <v>640</v>
      </c>
      <c r="AC33" s="198"/>
      <c r="AD33" s="41">
        <v>32.8</v>
      </c>
    </row>
    <row r="34" spans="1:30" ht="18" customHeight="1">
      <c r="A34" s="198" t="s">
        <v>683</v>
      </c>
      <c r="B34" s="198"/>
      <c r="C34" s="198"/>
      <c r="D34" s="21">
        <v>62</v>
      </c>
      <c r="E34" s="198" t="s">
        <v>30</v>
      </c>
      <c r="F34" s="198"/>
      <c r="G34" s="198"/>
      <c r="H34" s="198" t="s">
        <v>88</v>
      </c>
      <c r="I34" s="198"/>
      <c r="J34" s="198"/>
      <c r="K34" s="198" t="s">
        <v>525</v>
      </c>
      <c r="L34" s="198"/>
      <c r="M34" s="198"/>
      <c r="N34" s="198">
        <v>0.618</v>
      </c>
      <c r="O34" s="198"/>
      <c r="P34" s="198">
        <v>86.4</v>
      </c>
      <c r="Q34" s="198"/>
      <c r="R34" s="198">
        <v>139.7</v>
      </c>
      <c r="S34" s="198"/>
      <c r="T34" s="198">
        <v>12075</v>
      </c>
      <c r="U34" s="198"/>
      <c r="V34" s="198">
        <v>4600</v>
      </c>
      <c r="W34" s="198"/>
      <c r="X34" s="198">
        <v>8000</v>
      </c>
      <c r="Y34" s="198"/>
      <c r="Z34" s="198" t="s">
        <v>640</v>
      </c>
      <c r="AA34" s="198"/>
      <c r="AB34" s="198" t="s">
        <v>640</v>
      </c>
      <c r="AC34" s="198"/>
      <c r="AD34" s="41">
        <v>59.5</v>
      </c>
    </row>
    <row r="35" spans="1:30" ht="18" customHeight="1">
      <c r="A35" s="198" t="s">
        <v>684</v>
      </c>
      <c r="B35" s="198"/>
      <c r="C35" s="198"/>
      <c r="D35" s="21">
        <v>55.5</v>
      </c>
      <c r="E35" s="198" t="s">
        <v>685</v>
      </c>
      <c r="F35" s="198"/>
      <c r="G35" s="198"/>
      <c r="H35" s="198" t="s">
        <v>686</v>
      </c>
      <c r="I35" s="198"/>
      <c r="J35" s="198"/>
      <c r="K35" s="198" t="s">
        <v>163</v>
      </c>
      <c r="L35" s="198"/>
      <c r="M35" s="198"/>
      <c r="N35" s="198">
        <v>0.74</v>
      </c>
      <c r="O35" s="198"/>
      <c r="P35" s="198">
        <v>89.6</v>
      </c>
      <c r="Q35" s="198"/>
      <c r="R35" s="198">
        <v>121.2</v>
      </c>
      <c r="S35" s="198"/>
      <c r="T35" s="198">
        <v>10864</v>
      </c>
      <c r="U35" s="198"/>
      <c r="V35" s="198">
        <v>3900</v>
      </c>
      <c r="W35" s="198"/>
      <c r="X35" s="198">
        <v>9300</v>
      </c>
      <c r="Y35" s="198"/>
      <c r="Z35" s="198">
        <v>11850</v>
      </c>
      <c r="AA35" s="198"/>
      <c r="AB35" s="198" t="s">
        <v>640</v>
      </c>
      <c r="AC35" s="198"/>
      <c r="AD35" s="41">
        <v>53</v>
      </c>
    </row>
    <row r="36" spans="1:30" ht="18" customHeight="1">
      <c r="A36" s="198" t="s">
        <v>687</v>
      </c>
      <c r="B36" s="198"/>
      <c r="C36" s="198"/>
      <c r="D36" s="21">
        <v>46</v>
      </c>
      <c r="E36" s="198" t="s">
        <v>688</v>
      </c>
      <c r="F36" s="198"/>
      <c r="G36" s="198"/>
      <c r="H36" s="198" t="s">
        <v>689</v>
      </c>
      <c r="I36" s="198"/>
      <c r="J36" s="198"/>
      <c r="K36" s="198" t="s">
        <v>690</v>
      </c>
      <c r="L36" s="198"/>
      <c r="M36" s="198"/>
      <c r="N36" s="198">
        <v>0.83</v>
      </c>
      <c r="O36" s="198"/>
      <c r="P36" s="198">
        <v>82.7</v>
      </c>
      <c r="Q36" s="198"/>
      <c r="R36" s="198">
        <v>100.2</v>
      </c>
      <c r="S36" s="198"/>
      <c r="T36" s="198">
        <v>8293</v>
      </c>
      <c r="U36" s="198"/>
      <c r="V36" s="198">
        <v>3500</v>
      </c>
      <c r="W36" s="198"/>
      <c r="X36" s="198">
        <v>8380</v>
      </c>
      <c r="Y36" s="198"/>
      <c r="Z36" s="198">
        <v>10600</v>
      </c>
      <c r="AA36" s="198"/>
      <c r="AB36" s="198" t="s">
        <v>640</v>
      </c>
      <c r="AC36" s="198"/>
      <c r="AD36" s="41">
        <v>44</v>
      </c>
    </row>
    <row r="37" spans="1:30" ht="18" customHeight="1">
      <c r="A37" s="198" t="s">
        <v>691</v>
      </c>
      <c r="B37" s="198"/>
      <c r="C37" s="198"/>
      <c r="D37" s="21">
        <v>55</v>
      </c>
      <c r="E37" s="198" t="s">
        <v>688</v>
      </c>
      <c r="F37" s="198"/>
      <c r="G37" s="198"/>
      <c r="H37" s="198" t="s">
        <v>689</v>
      </c>
      <c r="I37" s="198"/>
      <c r="J37" s="198"/>
      <c r="K37" s="198" t="s">
        <v>692</v>
      </c>
      <c r="L37" s="198"/>
      <c r="M37" s="198"/>
      <c r="N37" s="198">
        <v>0.702</v>
      </c>
      <c r="O37" s="198"/>
      <c r="P37" s="198">
        <v>82.7</v>
      </c>
      <c r="Q37" s="198"/>
      <c r="R37" s="198">
        <v>117.8</v>
      </c>
      <c r="S37" s="198"/>
      <c r="T37" s="198">
        <v>9750</v>
      </c>
      <c r="U37" s="198"/>
      <c r="V37" s="198">
        <v>4000</v>
      </c>
      <c r="W37" s="198"/>
      <c r="X37" s="198">
        <v>8900</v>
      </c>
      <c r="Y37" s="198"/>
      <c r="Z37" s="198"/>
      <c r="AA37" s="198"/>
      <c r="AB37" s="198" t="s">
        <v>640</v>
      </c>
      <c r="AC37" s="198"/>
      <c r="AD37" s="41">
        <v>53</v>
      </c>
    </row>
    <row r="38" spans="1:30" ht="18" customHeight="1">
      <c r="A38" s="198" t="s">
        <v>693</v>
      </c>
      <c r="B38" s="198"/>
      <c r="C38" s="198"/>
      <c r="D38" s="21">
        <v>92</v>
      </c>
      <c r="E38" s="198" t="s">
        <v>688</v>
      </c>
      <c r="F38" s="198"/>
      <c r="G38" s="198"/>
      <c r="H38" s="198" t="s">
        <v>689</v>
      </c>
      <c r="I38" s="198"/>
      <c r="J38" s="198"/>
      <c r="K38" s="198" t="s">
        <v>525</v>
      </c>
      <c r="L38" s="198"/>
      <c r="M38" s="198"/>
      <c r="N38" s="198">
        <v>0.41</v>
      </c>
      <c r="O38" s="198"/>
      <c r="P38" s="198">
        <v>82.6</v>
      </c>
      <c r="Q38" s="198"/>
      <c r="R38" s="198">
        <v>200.2</v>
      </c>
      <c r="S38" s="198"/>
      <c r="T38" s="198">
        <v>16535</v>
      </c>
      <c r="U38" s="198"/>
      <c r="V38" s="198">
        <v>7000</v>
      </c>
      <c r="W38" s="198"/>
      <c r="X38" s="198">
        <v>16000</v>
      </c>
      <c r="Y38" s="198"/>
      <c r="Z38" s="198">
        <v>21000</v>
      </c>
      <c r="AA38" s="198"/>
      <c r="AB38" s="198" t="s">
        <v>640</v>
      </c>
      <c r="AC38" s="198"/>
      <c r="AD38" s="41">
        <v>90</v>
      </c>
    </row>
    <row r="39" spans="1:30" ht="18" customHeight="1">
      <c r="A39" s="198" t="s">
        <v>694</v>
      </c>
      <c r="B39" s="198"/>
      <c r="C39" s="198"/>
      <c r="D39" s="21">
        <v>87.5</v>
      </c>
      <c r="E39" s="198" t="s">
        <v>336</v>
      </c>
      <c r="F39" s="198"/>
      <c r="G39" s="198"/>
      <c r="H39" s="198" t="s">
        <v>695</v>
      </c>
      <c r="I39" s="198"/>
      <c r="J39" s="198"/>
      <c r="K39" s="198" t="s">
        <v>310</v>
      </c>
      <c r="L39" s="198"/>
      <c r="M39" s="198"/>
      <c r="N39" s="198">
        <v>0.53</v>
      </c>
      <c r="O39" s="198"/>
      <c r="P39" s="198">
        <v>91.9</v>
      </c>
      <c r="Q39" s="198"/>
      <c r="R39" s="198">
        <v>174.8</v>
      </c>
      <c r="S39" s="198"/>
      <c r="T39" s="198">
        <v>16074</v>
      </c>
      <c r="U39" s="198"/>
      <c r="V39" s="198">
        <v>5500</v>
      </c>
      <c r="W39" s="198"/>
      <c r="X39" s="198">
        <v>13100</v>
      </c>
      <c r="Y39" s="198"/>
      <c r="Z39" s="198">
        <v>16700</v>
      </c>
      <c r="AA39" s="198"/>
      <c r="AB39" s="198" t="s">
        <v>640</v>
      </c>
      <c r="AC39" s="198"/>
      <c r="AD39" s="41">
        <v>84</v>
      </c>
    </row>
    <row r="40" spans="1:30" ht="18" customHeight="1">
      <c r="A40" s="198" t="s">
        <v>696</v>
      </c>
      <c r="B40" s="198"/>
      <c r="C40" s="198"/>
      <c r="D40" s="21">
        <v>88.5</v>
      </c>
      <c r="E40" s="198" t="s">
        <v>336</v>
      </c>
      <c r="F40" s="198"/>
      <c r="G40" s="198"/>
      <c r="H40" s="198" t="s">
        <v>697</v>
      </c>
      <c r="I40" s="198"/>
      <c r="J40" s="198"/>
      <c r="K40" s="198" t="s">
        <v>525</v>
      </c>
      <c r="L40" s="198"/>
      <c r="M40" s="198"/>
      <c r="N40" s="198">
        <v>0.415</v>
      </c>
      <c r="O40" s="198"/>
      <c r="P40" s="198">
        <v>87.2</v>
      </c>
      <c r="Q40" s="198"/>
      <c r="R40" s="198">
        <v>210</v>
      </c>
      <c r="S40" s="198"/>
      <c r="T40" s="198">
        <v>18320</v>
      </c>
      <c r="U40" s="198"/>
      <c r="V40" s="198">
        <v>6950</v>
      </c>
      <c r="W40" s="198"/>
      <c r="X40" s="198">
        <v>14000</v>
      </c>
      <c r="Y40" s="198"/>
      <c r="Z40" s="198">
        <v>20000</v>
      </c>
      <c r="AA40" s="198"/>
      <c r="AB40" s="198" t="s">
        <v>640</v>
      </c>
      <c r="AC40" s="198"/>
      <c r="AD40" s="41">
        <v>85.5</v>
      </c>
    </row>
    <row r="41" spans="1:30" ht="18" customHeight="1">
      <c r="A41" s="198" t="s">
        <v>698</v>
      </c>
      <c r="B41" s="198"/>
      <c r="C41" s="198"/>
      <c r="D41" s="21">
        <v>60.5</v>
      </c>
      <c r="E41" s="198" t="s">
        <v>699</v>
      </c>
      <c r="F41" s="198"/>
      <c r="G41" s="198"/>
      <c r="H41" s="198" t="s">
        <v>700</v>
      </c>
      <c r="I41" s="198"/>
      <c r="J41" s="198"/>
      <c r="K41" s="198" t="s">
        <v>701</v>
      </c>
      <c r="L41" s="198"/>
      <c r="M41" s="198"/>
      <c r="N41" s="198">
        <v>0.92</v>
      </c>
      <c r="O41" s="198"/>
      <c r="P41" s="198">
        <v>103.8</v>
      </c>
      <c r="Q41" s="198"/>
      <c r="R41" s="198">
        <v>112.5</v>
      </c>
      <c r="S41" s="198"/>
      <c r="T41" s="198">
        <v>11675</v>
      </c>
      <c r="U41" s="198"/>
      <c r="V41" s="198">
        <v>3030</v>
      </c>
      <c r="W41" s="198"/>
      <c r="X41" s="198">
        <v>7240</v>
      </c>
      <c r="Y41" s="198"/>
      <c r="Z41" s="198">
        <v>9200</v>
      </c>
      <c r="AA41" s="198"/>
      <c r="AB41" s="198" t="s">
        <v>640</v>
      </c>
      <c r="AC41" s="198"/>
      <c r="AD41" s="41">
        <v>58.5</v>
      </c>
    </row>
    <row r="42" spans="1:30" ht="18" customHeight="1">
      <c r="A42" s="198" t="s">
        <v>702</v>
      </c>
      <c r="B42" s="198"/>
      <c r="C42" s="198"/>
      <c r="D42" s="21">
        <v>64</v>
      </c>
      <c r="E42" s="198" t="s">
        <v>699</v>
      </c>
      <c r="F42" s="198"/>
      <c r="G42" s="198"/>
      <c r="H42" s="198" t="s">
        <v>703</v>
      </c>
      <c r="I42" s="198"/>
      <c r="J42" s="198"/>
      <c r="K42" s="198" t="s">
        <v>704</v>
      </c>
      <c r="L42" s="198"/>
      <c r="M42" s="198"/>
      <c r="N42" s="198">
        <v>1.05</v>
      </c>
      <c r="O42" s="198"/>
      <c r="P42" s="198">
        <v>114.6</v>
      </c>
      <c r="Q42" s="198"/>
      <c r="R42" s="198">
        <v>109.3</v>
      </c>
      <c r="S42" s="198"/>
      <c r="T42" s="198">
        <v>12500</v>
      </c>
      <c r="U42" s="198"/>
      <c r="V42" s="198">
        <v>2750</v>
      </c>
      <c r="W42" s="198"/>
      <c r="X42" s="198">
        <v>5900</v>
      </c>
      <c r="Y42" s="198"/>
      <c r="Z42" s="198">
        <v>8000</v>
      </c>
      <c r="AA42" s="198"/>
      <c r="AB42" s="198" t="s">
        <v>640</v>
      </c>
      <c r="AC42" s="198"/>
      <c r="AD42" s="41">
        <v>62</v>
      </c>
    </row>
    <row r="43" spans="1:30" ht="18" customHeight="1">
      <c r="A43" s="198" t="s">
        <v>705</v>
      </c>
      <c r="B43" s="198"/>
      <c r="C43" s="198"/>
      <c r="D43" s="21">
        <v>73</v>
      </c>
      <c r="E43" s="198" t="s">
        <v>706</v>
      </c>
      <c r="F43" s="198"/>
      <c r="G43" s="198"/>
      <c r="H43" s="198" t="s">
        <v>707</v>
      </c>
      <c r="I43" s="198"/>
      <c r="J43" s="198"/>
      <c r="K43" s="198" t="s">
        <v>692</v>
      </c>
      <c r="L43" s="198"/>
      <c r="M43" s="198"/>
      <c r="N43" s="198">
        <v>0.87</v>
      </c>
      <c r="O43" s="198"/>
      <c r="P43" s="198">
        <v>110.5</v>
      </c>
      <c r="Q43" s="198"/>
      <c r="R43" s="198">
        <v>126.7</v>
      </c>
      <c r="S43" s="198"/>
      <c r="T43" s="198">
        <v>14002</v>
      </c>
      <c r="U43" s="198"/>
      <c r="V43" s="198">
        <v>3300</v>
      </c>
      <c r="W43" s="198"/>
      <c r="X43" s="198">
        <v>7900</v>
      </c>
      <c r="Y43" s="198"/>
      <c r="Z43" s="198">
        <v>10100</v>
      </c>
      <c r="AA43" s="198"/>
      <c r="AB43" s="198" t="s">
        <v>640</v>
      </c>
      <c r="AC43" s="198"/>
      <c r="AD43" s="41">
        <v>70.5</v>
      </c>
    </row>
    <row r="44" spans="1:30" ht="18" customHeight="1">
      <c r="A44" s="198" t="s">
        <v>708</v>
      </c>
      <c r="B44" s="198"/>
      <c r="C44" s="198"/>
      <c r="D44" s="21">
        <v>84</v>
      </c>
      <c r="E44" s="198" t="s">
        <v>706</v>
      </c>
      <c r="F44" s="198"/>
      <c r="G44" s="198"/>
      <c r="H44" s="198" t="s">
        <v>707</v>
      </c>
      <c r="I44" s="198"/>
      <c r="J44" s="198"/>
      <c r="K44" s="198" t="s">
        <v>673</v>
      </c>
      <c r="L44" s="198"/>
      <c r="M44" s="198"/>
      <c r="N44" s="198">
        <v>0.76</v>
      </c>
      <c r="O44" s="198"/>
      <c r="P44" s="198">
        <v>110</v>
      </c>
      <c r="Q44" s="198"/>
      <c r="R44" s="198">
        <v>145</v>
      </c>
      <c r="S44" s="198"/>
      <c r="T44" s="198">
        <v>16050</v>
      </c>
      <c r="U44" s="198"/>
      <c r="V44" s="198">
        <v>3800</v>
      </c>
      <c r="W44" s="198"/>
      <c r="X44" s="198" t="s">
        <v>640</v>
      </c>
      <c r="Y44" s="198"/>
      <c r="Z44" s="198" t="s">
        <v>640</v>
      </c>
      <c r="AA44" s="198"/>
      <c r="AB44" s="198" t="s">
        <v>640</v>
      </c>
      <c r="AC44" s="198"/>
      <c r="AD44" s="41">
        <v>81</v>
      </c>
    </row>
    <row r="45" spans="1:30" ht="18" customHeight="1">
      <c r="A45" s="198" t="s">
        <v>709</v>
      </c>
      <c r="B45" s="198"/>
      <c r="C45" s="198"/>
      <c r="D45" s="21">
        <v>79</v>
      </c>
      <c r="E45" s="198" t="s">
        <v>710</v>
      </c>
      <c r="F45" s="198"/>
      <c r="G45" s="198"/>
      <c r="H45" s="198" t="s">
        <v>711</v>
      </c>
      <c r="I45" s="198"/>
      <c r="J45" s="198"/>
      <c r="K45" s="198" t="s">
        <v>259</v>
      </c>
      <c r="L45" s="198"/>
      <c r="M45" s="198"/>
      <c r="N45" s="198">
        <v>0.97</v>
      </c>
      <c r="O45" s="198"/>
      <c r="P45" s="198">
        <v>123</v>
      </c>
      <c r="Q45" s="198"/>
      <c r="R45" s="198">
        <v>126</v>
      </c>
      <c r="S45" s="198"/>
      <c r="T45" s="198">
        <v>15526</v>
      </c>
      <c r="U45" s="198"/>
      <c r="V45" s="198">
        <v>3000</v>
      </c>
      <c r="W45" s="198"/>
      <c r="X45" s="198" t="s">
        <v>640</v>
      </c>
      <c r="Y45" s="198"/>
      <c r="Z45" s="198" t="s">
        <v>640</v>
      </c>
      <c r="AA45" s="198"/>
      <c r="AB45" s="198" t="s">
        <v>640</v>
      </c>
      <c r="AC45" s="198"/>
      <c r="AD45" s="41">
        <v>74.5</v>
      </c>
    </row>
    <row r="46" spans="1:30" ht="18" customHeight="1">
      <c r="A46" s="198" t="s">
        <v>712</v>
      </c>
      <c r="B46" s="198"/>
      <c r="C46" s="198"/>
      <c r="D46" s="21">
        <v>101</v>
      </c>
      <c r="E46" s="198" t="s">
        <v>710</v>
      </c>
      <c r="F46" s="198"/>
      <c r="G46" s="198"/>
      <c r="H46" s="198" t="s">
        <v>711</v>
      </c>
      <c r="I46" s="198"/>
      <c r="J46" s="198"/>
      <c r="K46" s="198" t="s">
        <v>142</v>
      </c>
      <c r="L46" s="198"/>
      <c r="M46" s="198"/>
      <c r="N46" s="198">
        <v>0.76</v>
      </c>
      <c r="O46" s="198"/>
      <c r="P46" s="198">
        <v>123</v>
      </c>
      <c r="Q46" s="198"/>
      <c r="R46" s="198">
        <v>160</v>
      </c>
      <c r="S46" s="198"/>
      <c r="T46" s="198">
        <v>19730</v>
      </c>
      <c r="U46" s="198"/>
      <c r="V46" s="198">
        <v>3800</v>
      </c>
      <c r="W46" s="198"/>
      <c r="X46" s="198" t="s">
        <v>640</v>
      </c>
      <c r="Y46" s="198"/>
      <c r="Z46" s="198" t="s">
        <v>640</v>
      </c>
      <c r="AA46" s="198"/>
      <c r="AB46" s="198" t="s">
        <v>640</v>
      </c>
      <c r="AC46" s="198"/>
      <c r="AD46" s="41">
        <v>95</v>
      </c>
    </row>
    <row r="47" spans="1:30" ht="18" customHeight="1">
      <c r="A47" s="198" t="s">
        <v>713</v>
      </c>
      <c r="B47" s="198"/>
      <c r="C47" s="198"/>
      <c r="D47" s="21">
        <v>140</v>
      </c>
      <c r="E47" s="198" t="s">
        <v>714</v>
      </c>
      <c r="F47" s="198"/>
      <c r="G47" s="198"/>
      <c r="H47" s="198" t="s">
        <v>672</v>
      </c>
      <c r="I47" s="198"/>
      <c r="J47" s="198"/>
      <c r="K47" s="198" t="s">
        <v>715</v>
      </c>
      <c r="L47" s="198"/>
      <c r="M47" s="198"/>
      <c r="N47" s="198">
        <v>0.456</v>
      </c>
      <c r="O47" s="198"/>
      <c r="P47" s="198">
        <v>108.6</v>
      </c>
      <c r="Q47" s="198"/>
      <c r="R47" s="198">
        <v>237.9</v>
      </c>
      <c r="S47" s="198"/>
      <c r="T47" s="198">
        <v>25850</v>
      </c>
      <c r="U47" s="198"/>
      <c r="V47" s="198">
        <v>6300</v>
      </c>
      <c r="W47" s="198"/>
      <c r="X47" s="198"/>
      <c r="Y47" s="198"/>
      <c r="Z47" s="198"/>
      <c r="AA47" s="198"/>
      <c r="AB47" s="198"/>
      <c r="AC47" s="198"/>
      <c r="AD47" s="41">
        <v>135</v>
      </c>
    </row>
    <row r="48" spans="1:30" ht="18" customHeight="1">
      <c r="A48" s="198" t="s">
        <v>716</v>
      </c>
      <c r="B48" s="198"/>
      <c r="C48" s="198"/>
      <c r="D48" s="21">
        <v>120</v>
      </c>
      <c r="E48" s="198" t="s">
        <v>714</v>
      </c>
      <c r="F48" s="198"/>
      <c r="G48" s="198"/>
      <c r="H48" s="198" t="s">
        <v>717</v>
      </c>
      <c r="I48" s="198"/>
      <c r="J48" s="198"/>
      <c r="K48" s="198" t="s">
        <v>715</v>
      </c>
      <c r="L48" s="198"/>
      <c r="M48" s="198"/>
      <c r="N48" s="198">
        <v>0.62</v>
      </c>
      <c r="O48" s="198"/>
      <c r="P48" s="198">
        <v>120.2</v>
      </c>
      <c r="Q48" s="198"/>
      <c r="R48" s="198">
        <v>194</v>
      </c>
      <c r="S48" s="198"/>
      <c r="T48" s="198">
        <v>23400</v>
      </c>
      <c r="U48" s="198"/>
      <c r="V48" s="198">
        <v>4600</v>
      </c>
      <c r="W48" s="198"/>
      <c r="X48" s="198"/>
      <c r="Y48" s="198"/>
      <c r="Z48" s="198"/>
      <c r="AA48" s="198"/>
      <c r="AB48" s="198"/>
      <c r="AC48" s="198"/>
      <c r="AD48" s="41">
        <v>11.5</v>
      </c>
    </row>
    <row r="49" spans="1:30" ht="18" customHeight="1">
      <c r="A49" s="198" t="s">
        <v>718</v>
      </c>
      <c r="B49" s="198"/>
      <c r="C49" s="198"/>
      <c r="D49" s="21">
        <v>79</v>
      </c>
      <c r="E49" s="198" t="s">
        <v>719</v>
      </c>
      <c r="F49" s="198"/>
      <c r="G49" s="198"/>
      <c r="H49" s="198" t="s">
        <v>720</v>
      </c>
      <c r="I49" s="198"/>
      <c r="J49" s="198"/>
      <c r="K49" s="198" t="s">
        <v>163</v>
      </c>
      <c r="L49" s="198"/>
      <c r="M49" s="198"/>
      <c r="N49" s="198">
        <v>1.015</v>
      </c>
      <c r="O49" s="198"/>
      <c r="P49" s="198">
        <v>123.7</v>
      </c>
      <c r="Q49" s="198"/>
      <c r="R49" s="198">
        <v>121.8</v>
      </c>
      <c r="S49" s="198"/>
      <c r="T49" s="198">
        <v>15061</v>
      </c>
      <c r="U49" s="198"/>
      <c r="V49" s="198">
        <v>2800</v>
      </c>
      <c r="W49" s="198"/>
      <c r="X49" s="198" t="s">
        <v>640</v>
      </c>
      <c r="Y49" s="198"/>
      <c r="Z49" s="198" t="s">
        <v>640</v>
      </c>
      <c r="AA49" s="198"/>
      <c r="AB49" s="198" t="s">
        <v>640</v>
      </c>
      <c r="AC49" s="198"/>
      <c r="AD49" s="41">
        <v>76</v>
      </c>
    </row>
    <row r="50" spans="1:30" ht="18" customHeight="1">
      <c r="A50" s="198" t="s">
        <v>721</v>
      </c>
      <c r="B50" s="198"/>
      <c r="C50" s="198"/>
      <c r="D50" s="21">
        <v>250</v>
      </c>
      <c r="E50" s="198" t="s">
        <v>722</v>
      </c>
      <c r="F50" s="198"/>
      <c r="G50" s="198"/>
      <c r="H50" s="198" t="s">
        <v>723</v>
      </c>
      <c r="I50" s="198"/>
      <c r="J50" s="198"/>
      <c r="K50" s="198" t="s">
        <v>543</v>
      </c>
      <c r="L50" s="198"/>
      <c r="M50" s="198"/>
      <c r="N50" s="198">
        <v>0.324</v>
      </c>
      <c r="O50" s="198"/>
      <c r="P50" s="198">
        <v>122.7</v>
      </c>
      <c r="Q50" s="198"/>
      <c r="R50" s="198">
        <v>377</v>
      </c>
      <c r="S50" s="198"/>
      <c r="T50" s="198">
        <v>46200</v>
      </c>
      <c r="U50" s="198"/>
      <c r="V50" s="198">
        <v>8800</v>
      </c>
      <c r="W50" s="198"/>
      <c r="X50" s="198" t="s">
        <v>640</v>
      </c>
      <c r="Y50" s="198"/>
      <c r="Z50" s="198" t="s">
        <v>640</v>
      </c>
      <c r="AA50" s="198"/>
      <c r="AB50" s="198" t="s">
        <v>640</v>
      </c>
      <c r="AC50" s="198"/>
      <c r="AD50" s="41">
        <v>240</v>
      </c>
    </row>
    <row r="51" spans="1:30" ht="18" customHeight="1">
      <c r="A51" s="198" t="s">
        <v>724</v>
      </c>
      <c r="B51" s="198"/>
      <c r="C51" s="198"/>
      <c r="D51" s="21">
        <v>144</v>
      </c>
      <c r="E51" s="198" t="s">
        <v>722</v>
      </c>
      <c r="F51" s="198"/>
      <c r="G51" s="198"/>
      <c r="H51" s="198" t="s">
        <v>725</v>
      </c>
      <c r="I51" s="198"/>
      <c r="J51" s="198"/>
      <c r="K51" s="198" t="s">
        <v>168</v>
      </c>
      <c r="L51" s="198"/>
      <c r="M51" s="198"/>
      <c r="N51" s="198">
        <v>0.634</v>
      </c>
      <c r="O51" s="198"/>
      <c r="P51" s="198">
        <v>131.3</v>
      </c>
      <c r="Q51" s="198"/>
      <c r="R51" s="198">
        <v>207</v>
      </c>
      <c r="S51" s="198"/>
      <c r="T51" s="198">
        <v>27200</v>
      </c>
      <c r="U51" s="198"/>
      <c r="V51" s="198">
        <v>4500</v>
      </c>
      <c r="W51" s="198"/>
      <c r="X51" s="198">
        <v>12000</v>
      </c>
      <c r="Y51" s="198"/>
      <c r="Z51" s="198" t="s">
        <v>640</v>
      </c>
      <c r="AA51" s="198"/>
      <c r="AB51" s="198" t="s">
        <v>640</v>
      </c>
      <c r="AC51" s="198"/>
      <c r="AD51" s="41">
        <f>D51*0.965</f>
        <v>138.96</v>
      </c>
    </row>
    <row r="52" spans="1:30" ht="18" customHeight="1">
      <c r="A52" s="198" t="s">
        <v>726</v>
      </c>
      <c r="B52" s="198"/>
      <c r="C52" s="198"/>
      <c r="D52" s="21">
        <v>245</v>
      </c>
      <c r="E52" s="198" t="s">
        <v>727</v>
      </c>
      <c r="F52" s="198"/>
      <c r="G52" s="198"/>
      <c r="H52" s="198" t="s">
        <v>728</v>
      </c>
      <c r="I52" s="198"/>
      <c r="J52" s="198"/>
      <c r="K52" s="198" t="s">
        <v>672</v>
      </c>
      <c r="L52" s="198"/>
      <c r="M52" s="198"/>
      <c r="N52" s="198">
        <v>0.49</v>
      </c>
      <c r="O52" s="198"/>
      <c r="P52" s="198">
        <v>151.2</v>
      </c>
      <c r="Q52" s="198"/>
      <c r="R52" s="198">
        <v>308.4</v>
      </c>
      <c r="S52" s="198"/>
      <c r="T52" s="198">
        <v>46622</v>
      </c>
      <c r="U52" s="198"/>
      <c r="V52" s="198">
        <v>4810</v>
      </c>
      <c r="W52" s="198"/>
      <c r="X52" s="198">
        <v>12600</v>
      </c>
      <c r="Y52" s="198"/>
      <c r="Z52" s="198">
        <v>17700</v>
      </c>
      <c r="AA52" s="198"/>
      <c r="AB52" s="198" t="s">
        <v>640</v>
      </c>
      <c r="AC52" s="198"/>
      <c r="AD52" s="41">
        <v>236</v>
      </c>
    </row>
    <row r="53" spans="1:30" ht="18" customHeight="1">
      <c r="A53" s="198" t="s">
        <v>729</v>
      </c>
      <c r="B53" s="198"/>
      <c r="C53" s="198"/>
      <c r="D53" s="21"/>
      <c r="E53" s="198" t="s">
        <v>730</v>
      </c>
      <c r="F53" s="198"/>
      <c r="G53" s="198"/>
      <c r="H53" s="198" t="s">
        <v>731</v>
      </c>
      <c r="I53" s="198"/>
      <c r="J53" s="198"/>
      <c r="K53" s="198" t="s">
        <v>673</v>
      </c>
      <c r="L53" s="198"/>
      <c r="M53" s="198"/>
      <c r="N53" s="198">
        <v>0.96</v>
      </c>
      <c r="O53" s="198"/>
      <c r="P53" s="198">
        <v>170.5</v>
      </c>
      <c r="Q53" s="198"/>
      <c r="R53" s="198">
        <v>177.2</v>
      </c>
      <c r="S53" s="198"/>
      <c r="T53" s="198">
        <v>30209</v>
      </c>
      <c r="U53" s="198"/>
      <c r="V53" s="198">
        <v>2700</v>
      </c>
      <c r="W53" s="198"/>
      <c r="X53" s="198">
        <v>5880</v>
      </c>
      <c r="Y53" s="198"/>
      <c r="Z53" s="198">
        <v>8230</v>
      </c>
      <c r="AA53" s="198"/>
      <c r="AB53" s="198" t="s">
        <v>640</v>
      </c>
      <c r="AC53" s="198"/>
      <c r="AD53" s="41">
        <v>152</v>
      </c>
    </row>
    <row r="54" spans="1:30" ht="18" customHeight="1">
      <c r="A54" s="198" t="s">
        <v>732</v>
      </c>
      <c r="B54" s="198"/>
      <c r="C54" s="198"/>
      <c r="D54" s="21">
        <v>360</v>
      </c>
      <c r="E54" s="198" t="s">
        <v>733</v>
      </c>
      <c r="F54" s="198"/>
      <c r="G54" s="198"/>
      <c r="H54" s="198" t="s">
        <v>731</v>
      </c>
      <c r="I54" s="198"/>
      <c r="J54" s="198"/>
      <c r="K54" s="198" t="s">
        <v>306</v>
      </c>
      <c r="L54" s="198"/>
      <c r="M54" s="198"/>
      <c r="N54" s="198">
        <v>0.428</v>
      </c>
      <c r="O54" s="198"/>
      <c r="P54" s="198">
        <v>173.5</v>
      </c>
      <c r="Q54" s="198"/>
      <c r="R54" s="198">
        <v>404.1</v>
      </c>
      <c r="S54" s="198"/>
      <c r="T54" s="198">
        <v>70000</v>
      </c>
      <c r="U54" s="198"/>
      <c r="V54" s="198">
        <v>6700</v>
      </c>
      <c r="W54" s="198"/>
      <c r="X54" s="198"/>
      <c r="Y54" s="198"/>
      <c r="Z54" s="198"/>
      <c r="AA54" s="198"/>
      <c r="AB54" s="198" t="s">
        <v>640</v>
      </c>
      <c r="AC54" s="198"/>
      <c r="AD54" s="41">
        <v>347</v>
      </c>
    </row>
    <row r="55" spans="1:30" ht="18" customHeight="1">
      <c r="A55" s="198" t="s">
        <v>734</v>
      </c>
      <c r="B55" s="198"/>
      <c r="C55" s="198"/>
      <c r="D55" s="21">
        <v>282</v>
      </c>
      <c r="E55" s="198" t="s">
        <v>329</v>
      </c>
      <c r="F55" s="198"/>
      <c r="G55" s="198"/>
      <c r="H55" s="198" t="s">
        <v>735</v>
      </c>
      <c r="I55" s="198"/>
      <c r="J55" s="198"/>
      <c r="K55" s="198" t="s">
        <v>736</v>
      </c>
      <c r="L55" s="198"/>
      <c r="M55" s="198"/>
      <c r="N55" s="198">
        <v>0.73</v>
      </c>
      <c r="O55" s="198"/>
      <c r="P55" s="198">
        <v>201.2</v>
      </c>
      <c r="Q55" s="198"/>
      <c r="R55" s="198">
        <v>275</v>
      </c>
      <c r="S55" s="198"/>
      <c r="T55" s="198">
        <v>55324</v>
      </c>
      <c r="U55" s="198"/>
      <c r="V55" s="198">
        <v>3900</v>
      </c>
      <c r="W55" s="198"/>
      <c r="X55" s="198"/>
      <c r="Y55" s="198"/>
      <c r="Z55" s="198"/>
      <c r="AA55" s="198"/>
      <c r="AB55" s="198" t="s">
        <v>640</v>
      </c>
      <c r="AC55" s="198"/>
      <c r="AD55" s="41">
        <v>272</v>
      </c>
    </row>
    <row r="56" spans="1:30" ht="18" customHeight="1">
      <c r="A56" s="198" t="s">
        <v>737</v>
      </c>
      <c r="B56" s="198"/>
      <c r="C56" s="198"/>
      <c r="D56" s="21">
        <v>206</v>
      </c>
      <c r="E56" s="198" t="s">
        <v>738</v>
      </c>
      <c r="F56" s="198"/>
      <c r="G56" s="198"/>
      <c r="H56" s="198" t="s">
        <v>739</v>
      </c>
      <c r="I56" s="198"/>
      <c r="J56" s="198"/>
      <c r="K56" s="198" t="s">
        <v>740</v>
      </c>
      <c r="L56" s="198"/>
      <c r="M56" s="198"/>
      <c r="N56" s="198">
        <v>1.11</v>
      </c>
      <c r="O56" s="198"/>
      <c r="P56" s="198">
        <v>212.9</v>
      </c>
      <c r="Q56" s="198"/>
      <c r="R56" s="198">
        <v>190.9</v>
      </c>
      <c r="S56" s="198"/>
      <c r="T56" s="198">
        <v>40664</v>
      </c>
      <c r="U56" s="198"/>
      <c r="V56" s="198">
        <v>2600</v>
      </c>
      <c r="W56" s="198"/>
      <c r="X56" s="198"/>
      <c r="Y56" s="198"/>
      <c r="Z56" s="198"/>
      <c r="AA56" s="198"/>
      <c r="AB56" s="198" t="s">
        <v>640</v>
      </c>
      <c r="AC56" s="198"/>
      <c r="AD56" s="41">
        <v>199</v>
      </c>
    </row>
    <row r="57" spans="1:30" ht="18" customHeight="1">
      <c r="A57" s="198" t="s">
        <v>741</v>
      </c>
      <c r="B57" s="198"/>
      <c r="C57" s="198"/>
      <c r="D57" s="21">
        <v>335</v>
      </c>
      <c r="E57" s="198" t="s">
        <v>738</v>
      </c>
      <c r="F57" s="198"/>
      <c r="G57" s="198"/>
      <c r="H57" s="198" t="s">
        <v>739</v>
      </c>
      <c r="I57" s="198"/>
      <c r="J57" s="198"/>
      <c r="K57" s="198" t="s">
        <v>736</v>
      </c>
      <c r="L57" s="198"/>
      <c r="M57" s="198"/>
      <c r="N57" s="198">
        <v>0.72</v>
      </c>
      <c r="O57" s="198"/>
      <c r="P57" s="198">
        <v>212.9</v>
      </c>
      <c r="Q57" s="198"/>
      <c r="R57" s="198">
        <v>294.2</v>
      </c>
      <c r="S57" s="198"/>
      <c r="T57" s="198">
        <v>62646</v>
      </c>
      <c r="U57" s="198"/>
      <c r="V57" s="198">
        <v>4000</v>
      </c>
      <c r="W57" s="198"/>
      <c r="X57" s="198"/>
      <c r="Y57" s="198"/>
      <c r="Z57" s="198"/>
      <c r="AA57" s="198"/>
      <c r="AB57" s="198" t="s">
        <v>640</v>
      </c>
      <c r="AC57" s="198"/>
      <c r="AD57" s="41">
        <v>323</v>
      </c>
    </row>
    <row r="58" spans="1:30" ht="18" customHeight="1">
      <c r="A58" s="198" t="s">
        <v>742</v>
      </c>
      <c r="B58" s="198"/>
      <c r="C58" s="198"/>
      <c r="D58" s="21">
        <v>534</v>
      </c>
      <c r="E58" s="198" t="s">
        <v>349</v>
      </c>
      <c r="F58" s="198"/>
      <c r="G58" s="198"/>
      <c r="H58" s="198" t="s">
        <v>743</v>
      </c>
      <c r="I58" s="198"/>
      <c r="J58" s="198"/>
      <c r="K58" s="198" t="s">
        <v>744</v>
      </c>
      <c r="L58" s="198"/>
      <c r="M58" s="198"/>
      <c r="N58" s="198">
        <v>0.91</v>
      </c>
      <c r="O58" s="198"/>
      <c r="P58" s="198">
        <v>217.7</v>
      </c>
      <c r="Q58" s="198"/>
      <c r="R58" s="198">
        <v>239.4</v>
      </c>
      <c r="S58" s="198"/>
      <c r="T58" s="198">
        <v>52117</v>
      </c>
      <c r="U58" s="198"/>
      <c r="V58" s="198">
        <v>3150</v>
      </c>
      <c r="W58" s="198"/>
      <c r="X58" s="198"/>
      <c r="Y58" s="198"/>
      <c r="Z58" s="198"/>
      <c r="AA58" s="198"/>
      <c r="AB58" s="198" t="s">
        <v>640</v>
      </c>
      <c r="AC58" s="198"/>
      <c r="AD58" s="41">
        <v>270</v>
      </c>
    </row>
    <row r="59" spans="1:30" ht="18" customHeight="1">
      <c r="A59" s="198" t="s">
        <v>745</v>
      </c>
      <c r="B59" s="198"/>
      <c r="C59" s="198"/>
      <c r="D59" s="21">
        <v>309</v>
      </c>
      <c r="E59" s="198" t="s">
        <v>349</v>
      </c>
      <c r="F59" s="198"/>
      <c r="G59" s="198"/>
      <c r="H59" s="198" t="s">
        <v>743</v>
      </c>
      <c r="I59" s="198"/>
      <c r="J59" s="198"/>
      <c r="K59" s="198" t="s">
        <v>746</v>
      </c>
      <c r="L59" s="198"/>
      <c r="M59" s="198"/>
      <c r="N59" s="198">
        <v>0.45</v>
      </c>
      <c r="O59" s="198"/>
      <c r="P59" s="198">
        <v>216.9</v>
      </c>
      <c r="Q59" s="198"/>
      <c r="R59" s="198">
        <v>477.9</v>
      </c>
      <c r="S59" s="198"/>
      <c r="T59" s="198">
        <v>103699</v>
      </c>
      <c r="U59" s="198"/>
      <c r="V59" s="198">
        <v>6400</v>
      </c>
      <c r="W59" s="198"/>
      <c r="X59" s="198"/>
      <c r="Y59" s="198"/>
      <c r="Z59" s="198"/>
      <c r="AA59" s="198"/>
      <c r="AB59" s="198" t="s">
        <v>640</v>
      </c>
      <c r="AC59" s="198"/>
      <c r="AD59" s="41">
        <v>550</v>
      </c>
    </row>
    <row r="60" spans="1:30" ht="18" customHeight="1">
      <c r="A60" s="198" t="s">
        <v>747</v>
      </c>
      <c r="B60" s="198"/>
      <c r="C60" s="198"/>
      <c r="D60" s="21">
        <f>393</f>
        <v>393</v>
      </c>
      <c r="E60" s="198" t="s">
        <v>748</v>
      </c>
      <c r="F60" s="198"/>
      <c r="G60" s="198"/>
      <c r="H60" s="198" t="s">
        <v>749</v>
      </c>
      <c r="I60" s="198"/>
      <c r="J60" s="198"/>
      <c r="K60" s="198" t="s">
        <v>673</v>
      </c>
      <c r="L60" s="198"/>
      <c r="M60" s="198"/>
      <c r="N60" s="198">
        <v>0.825</v>
      </c>
      <c r="O60" s="198"/>
      <c r="P60" s="198">
        <v>240</v>
      </c>
      <c r="Q60" s="198"/>
      <c r="R60" s="198">
        <v>291.2</v>
      </c>
      <c r="S60" s="198"/>
      <c r="T60" s="198">
        <v>70200</v>
      </c>
      <c r="U60" s="198"/>
      <c r="V60" s="198">
        <v>3400</v>
      </c>
      <c r="W60" s="198"/>
      <c r="X60" s="198"/>
      <c r="Y60" s="198"/>
      <c r="Z60" s="198"/>
      <c r="AA60" s="198"/>
      <c r="AB60" s="198" t="s">
        <v>640</v>
      </c>
      <c r="AC60" s="198"/>
      <c r="AD60" s="41">
        <v>360</v>
      </c>
    </row>
    <row r="61" spans="1:30" ht="18" customHeight="1">
      <c r="A61" s="198" t="s">
        <v>750</v>
      </c>
      <c r="B61" s="198"/>
      <c r="C61" s="198"/>
      <c r="D61" s="21">
        <v>495</v>
      </c>
      <c r="E61" s="198" t="s">
        <v>751</v>
      </c>
      <c r="F61" s="198"/>
      <c r="G61" s="198"/>
      <c r="H61" s="198" t="s">
        <v>752</v>
      </c>
      <c r="I61" s="198"/>
      <c r="J61" s="198"/>
      <c r="K61" s="198" t="s">
        <v>746</v>
      </c>
      <c r="L61" s="198"/>
      <c r="M61" s="198"/>
      <c r="N61" s="198">
        <v>0.7</v>
      </c>
      <c r="O61" s="198"/>
      <c r="P61" s="198">
        <v>253.1</v>
      </c>
      <c r="Q61" s="198"/>
      <c r="R61" s="198">
        <v>362.1</v>
      </c>
      <c r="S61" s="198"/>
      <c r="T61" s="198">
        <v>91630</v>
      </c>
      <c r="U61" s="198"/>
      <c r="V61" s="198">
        <v>4100</v>
      </c>
      <c r="W61" s="198"/>
      <c r="X61" s="198"/>
      <c r="Y61" s="198"/>
      <c r="Z61" s="198"/>
      <c r="AA61" s="198"/>
      <c r="AB61" s="198" t="s">
        <v>640</v>
      </c>
      <c r="AC61" s="198"/>
      <c r="AD61" s="41">
        <v>465</v>
      </c>
    </row>
    <row r="62" spans="1:30" ht="18" customHeight="1">
      <c r="A62" s="198" t="s">
        <v>753</v>
      </c>
      <c r="B62" s="198"/>
      <c r="C62" s="198"/>
      <c r="D62" s="21">
        <v>1060</v>
      </c>
      <c r="E62" s="198" t="s">
        <v>754</v>
      </c>
      <c r="F62" s="198"/>
      <c r="G62" s="198"/>
      <c r="H62" s="198" t="s">
        <v>755</v>
      </c>
      <c r="I62" s="198"/>
      <c r="J62" s="198"/>
      <c r="K62" s="198" t="s">
        <v>756</v>
      </c>
      <c r="L62" s="198"/>
      <c r="M62" s="198"/>
      <c r="N62" s="198">
        <v>0.46</v>
      </c>
      <c r="O62" s="198"/>
      <c r="P62" s="198">
        <v>303.6</v>
      </c>
      <c r="Q62" s="198"/>
      <c r="R62" s="198">
        <v>653.9</v>
      </c>
      <c r="S62" s="198"/>
      <c r="T62" s="198">
        <v>198541</v>
      </c>
      <c r="U62" s="198"/>
      <c r="V62" s="198">
        <v>6250</v>
      </c>
      <c r="W62" s="198"/>
      <c r="X62" s="198"/>
      <c r="Y62" s="198"/>
      <c r="Z62" s="198"/>
      <c r="AA62" s="198"/>
      <c r="AB62" s="198" t="s">
        <v>640</v>
      </c>
      <c r="AC62" s="198"/>
      <c r="AD62" s="41">
        <v>982</v>
      </c>
    </row>
    <row r="63" spans="1:30" ht="18" customHeight="1">
      <c r="A63" s="198" t="s">
        <v>757</v>
      </c>
      <c r="B63" s="198"/>
      <c r="C63" s="198"/>
      <c r="D63" s="21">
        <v>925</v>
      </c>
      <c r="E63" s="198" t="s">
        <v>758</v>
      </c>
      <c r="F63" s="198"/>
      <c r="G63" s="198"/>
      <c r="H63" s="198" t="s">
        <v>759</v>
      </c>
      <c r="I63" s="198"/>
      <c r="J63" s="198"/>
      <c r="K63" s="198" t="s">
        <v>746</v>
      </c>
      <c r="L63" s="198"/>
      <c r="M63" s="198"/>
      <c r="N63" s="198">
        <v>0.88</v>
      </c>
      <c r="O63" s="198"/>
      <c r="P63" s="198">
        <v>265.4</v>
      </c>
      <c r="Q63" s="198"/>
      <c r="R63" s="198">
        <v>301.5</v>
      </c>
      <c r="S63" s="198"/>
      <c r="T63" s="198">
        <v>80004</v>
      </c>
      <c r="U63" s="198"/>
      <c r="V63" s="198">
        <v>3250</v>
      </c>
      <c r="W63" s="198"/>
      <c r="X63" s="198"/>
      <c r="Y63" s="198"/>
      <c r="Z63" s="198"/>
      <c r="AA63" s="198"/>
      <c r="AB63" s="198" t="s">
        <v>640</v>
      </c>
      <c r="AC63" s="198"/>
      <c r="AD63" s="41">
        <v>860</v>
      </c>
    </row>
    <row r="64" spans="1:30" ht="18" customHeight="1">
      <c r="A64" s="198" t="s">
        <v>760</v>
      </c>
      <c r="B64" s="198"/>
      <c r="C64" s="198"/>
      <c r="D64" s="21">
        <v>1710</v>
      </c>
      <c r="E64" s="198" t="s">
        <v>758</v>
      </c>
      <c r="F64" s="198"/>
      <c r="G64" s="198"/>
      <c r="H64" s="198" t="s">
        <v>759</v>
      </c>
      <c r="I64" s="198"/>
      <c r="J64" s="198"/>
      <c r="K64" s="198" t="s">
        <v>761</v>
      </c>
      <c r="L64" s="198"/>
      <c r="M64" s="198"/>
      <c r="N64" s="198">
        <v>0.22</v>
      </c>
      <c r="O64" s="198"/>
      <c r="P64" s="198">
        <v>262.3</v>
      </c>
      <c r="Q64" s="198"/>
      <c r="R64" s="198">
        <v>1207.2</v>
      </c>
      <c r="S64" s="198"/>
      <c r="T64" s="198">
        <v>316646</v>
      </c>
      <c r="U64" s="198"/>
      <c r="V64" s="198">
        <v>13000</v>
      </c>
      <c r="W64" s="198"/>
      <c r="X64" s="198"/>
      <c r="Y64" s="198"/>
      <c r="Z64" s="198"/>
      <c r="AA64" s="198"/>
      <c r="AB64" s="198" t="s">
        <v>640</v>
      </c>
      <c r="AC64" s="198"/>
      <c r="AD64" s="41">
        <v>1600</v>
      </c>
    </row>
    <row r="65" spans="1:30" ht="18" customHeight="1">
      <c r="A65" s="198" t="s">
        <v>762</v>
      </c>
      <c r="B65" s="198"/>
      <c r="C65" s="198"/>
      <c r="D65" s="21">
        <v>460</v>
      </c>
      <c r="E65" s="198" t="s">
        <v>763</v>
      </c>
      <c r="F65" s="198"/>
      <c r="G65" s="198"/>
      <c r="H65" s="198" t="s">
        <v>764</v>
      </c>
      <c r="I65" s="198"/>
      <c r="J65" s="198"/>
      <c r="K65" s="198" t="s">
        <v>765</v>
      </c>
      <c r="L65" s="198"/>
      <c r="M65" s="198"/>
      <c r="N65" s="198">
        <v>1.18</v>
      </c>
      <c r="O65" s="198"/>
      <c r="P65" s="198">
        <v>311</v>
      </c>
      <c r="Q65" s="198"/>
      <c r="R65" s="198">
        <v>263.7</v>
      </c>
      <c r="S65" s="198"/>
      <c r="T65" s="198">
        <v>82215</v>
      </c>
      <c r="U65" s="198"/>
      <c r="V65" s="198">
        <v>2350</v>
      </c>
      <c r="W65" s="198"/>
      <c r="X65" s="198"/>
      <c r="Y65" s="198"/>
      <c r="Z65" s="198"/>
      <c r="AA65" s="198"/>
      <c r="AB65" s="198" t="s">
        <v>640</v>
      </c>
      <c r="AC65" s="198"/>
      <c r="AD65" s="41">
        <v>410</v>
      </c>
    </row>
    <row r="66" spans="1:30" ht="18" customHeight="1">
      <c r="A66" s="198" t="s">
        <v>766</v>
      </c>
      <c r="B66" s="198"/>
      <c r="C66" s="198"/>
      <c r="D66" s="21"/>
      <c r="E66" s="198" t="s">
        <v>767</v>
      </c>
      <c r="F66" s="198"/>
      <c r="G66" s="198"/>
      <c r="H66" s="198" t="s">
        <v>768</v>
      </c>
      <c r="I66" s="198"/>
      <c r="J66" s="198"/>
      <c r="K66" s="198" t="s">
        <v>769</v>
      </c>
      <c r="L66" s="198"/>
      <c r="M66" s="198"/>
      <c r="N66" s="198">
        <v>1.02</v>
      </c>
      <c r="O66" s="198"/>
      <c r="P66" s="198">
        <v>308.4</v>
      </c>
      <c r="Q66" s="198"/>
      <c r="R66" s="198">
        <v>302.1</v>
      </c>
      <c r="S66" s="198"/>
      <c r="T66" s="198">
        <v>93155</v>
      </c>
      <c r="U66" s="198"/>
      <c r="V66" s="198">
        <v>2800</v>
      </c>
      <c r="W66" s="198"/>
      <c r="X66" s="198"/>
      <c r="Y66" s="198"/>
      <c r="Z66" s="198"/>
      <c r="AA66" s="198"/>
      <c r="AB66" s="198" t="s">
        <v>640</v>
      </c>
      <c r="AC66" s="198"/>
      <c r="AD66" s="41">
        <v>490</v>
      </c>
    </row>
    <row r="67" spans="1:30" ht="18" customHeight="1">
      <c r="A67" s="198" t="s">
        <v>770</v>
      </c>
      <c r="B67" s="198"/>
      <c r="C67" s="198"/>
      <c r="D67" s="21"/>
      <c r="E67" s="198" t="s">
        <v>771</v>
      </c>
      <c r="F67" s="198"/>
      <c r="G67" s="198"/>
      <c r="H67" s="198" t="s">
        <v>772</v>
      </c>
      <c r="I67" s="198"/>
      <c r="J67" s="198"/>
      <c r="K67" s="198" t="s">
        <v>769</v>
      </c>
      <c r="L67" s="198"/>
      <c r="M67" s="198"/>
      <c r="N67" s="198">
        <v>2.22</v>
      </c>
      <c r="O67" s="198"/>
      <c r="P67" s="198">
        <v>433.9</v>
      </c>
      <c r="Q67" s="198"/>
      <c r="R67" s="198">
        <v>195.3</v>
      </c>
      <c r="S67" s="198"/>
      <c r="T67" s="198">
        <v>84738</v>
      </c>
      <c r="U67" s="198"/>
      <c r="V67" s="198">
        <v>1300</v>
      </c>
      <c r="W67" s="198"/>
      <c r="X67" s="198"/>
      <c r="Y67" s="198"/>
      <c r="Z67" s="198"/>
      <c r="AA67" s="198"/>
      <c r="AB67" s="198" t="s">
        <v>640</v>
      </c>
      <c r="AC67" s="198"/>
      <c r="AD67" s="41">
        <v>410</v>
      </c>
    </row>
    <row r="68" spans="1:30" ht="18" customHeight="1">
      <c r="A68" s="198" t="s">
        <v>773</v>
      </c>
      <c r="B68" s="198"/>
      <c r="C68" s="198"/>
      <c r="D68" s="21"/>
      <c r="E68" s="198" t="s">
        <v>774</v>
      </c>
      <c r="F68" s="198"/>
      <c r="G68" s="198"/>
      <c r="H68" s="198" t="s">
        <v>772</v>
      </c>
      <c r="I68" s="198"/>
      <c r="J68" s="198"/>
      <c r="K68" s="198" t="s">
        <v>769</v>
      </c>
      <c r="L68" s="198"/>
      <c r="M68" s="198"/>
      <c r="N68" s="198">
        <v>0.91</v>
      </c>
      <c r="O68" s="198"/>
      <c r="P68" s="198">
        <v>522.7</v>
      </c>
      <c r="Q68" s="198"/>
      <c r="R68" s="198">
        <v>573.4</v>
      </c>
      <c r="S68" s="198"/>
      <c r="T68" s="198">
        <v>299741</v>
      </c>
      <c r="U68" s="198"/>
      <c r="V68" s="198">
        <v>3150</v>
      </c>
      <c r="W68" s="198"/>
      <c r="X68" s="198"/>
      <c r="Y68" s="198"/>
      <c r="Z68" s="198"/>
      <c r="AA68" s="198"/>
      <c r="AB68" s="198" t="s">
        <v>640</v>
      </c>
      <c r="AC68" s="198"/>
      <c r="AD68" s="41">
        <v>1610</v>
      </c>
    </row>
    <row r="69" spans="1:21" ht="18" customHeight="1">
      <c r="A69" s="224"/>
      <c r="B69" s="224"/>
      <c r="C69" s="224"/>
      <c r="D69" s="22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</row>
    <row r="70" spans="1:21" ht="18" customHeight="1">
      <c r="A70" s="224"/>
      <c r="B70" s="224"/>
      <c r="C70" s="224"/>
      <c r="D70" s="22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</row>
    <row r="71" spans="1:21" ht="18" customHeight="1">
      <c r="A71" s="224"/>
      <c r="B71" s="224"/>
      <c r="C71" s="224"/>
      <c r="D71" s="22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</row>
    <row r="72" spans="1:21" ht="18" customHeight="1">
      <c r="A72" s="224"/>
      <c r="B72" s="224"/>
      <c r="C72" s="224"/>
      <c r="D72" s="22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</row>
    <row r="73" spans="1:21" ht="18" customHeight="1">
      <c r="A73" s="224"/>
      <c r="B73" s="224"/>
      <c r="C73" s="224"/>
      <c r="D73" s="22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</row>
    <row r="74" spans="1:21" ht="18" customHeight="1">
      <c r="A74" s="224"/>
      <c r="B74" s="224"/>
      <c r="C74" s="224"/>
      <c r="D74" s="22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</row>
    <row r="75" spans="1:21" ht="18" customHeight="1">
      <c r="A75" s="224"/>
      <c r="B75" s="224"/>
      <c r="C75" s="224"/>
      <c r="D75" s="22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</row>
    <row r="76" spans="1:21" ht="18" customHeight="1">
      <c r="A76" s="224"/>
      <c r="B76" s="224"/>
      <c r="C76" s="224"/>
      <c r="D76" s="22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</row>
    <row r="77" spans="1:21" ht="18" customHeight="1">
      <c r="A77" s="224"/>
      <c r="B77" s="224"/>
      <c r="C77" s="224"/>
      <c r="D77" s="22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</row>
    <row r="78" spans="1:21" ht="18" customHeight="1">
      <c r="A78" s="224"/>
      <c r="B78" s="224"/>
      <c r="C78" s="224"/>
      <c r="D78" s="22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</row>
    <row r="79" spans="1:21" ht="18" customHeight="1">
      <c r="A79" s="224"/>
      <c r="B79" s="224"/>
      <c r="C79" s="224"/>
      <c r="D79" s="22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</row>
    <row r="80" spans="1:21" ht="18" customHeight="1">
      <c r="A80" s="224"/>
      <c r="B80" s="224"/>
      <c r="C80" s="224"/>
      <c r="D80" s="22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</row>
    <row r="81" spans="1:21" ht="18" customHeight="1">
      <c r="A81" s="224"/>
      <c r="B81" s="224"/>
      <c r="C81" s="224"/>
      <c r="D81" s="22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</row>
    <row r="82" spans="1:21" ht="18" customHeight="1">
      <c r="A82" s="224"/>
      <c r="B82" s="224"/>
      <c r="C82" s="224"/>
      <c r="D82" s="22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</row>
    <row r="83" spans="1:21" ht="18" customHeight="1">
      <c r="A83" s="224"/>
      <c r="B83" s="224"/>
      <c r="C83" s="224"/>
      <c r="D83" s="22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</row>
    <row r="84" spans="1:21" ht="18" customHeight="1">
      <c r="A84" s="224"/>
      <c r="B84" s="224"/>
      <c r="C84" s="224"/>
      <c r="D84" s="22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</row>
    <row r="85" spans="1:21" ht="18" customHeight="1">
      <c r="A85" s="224"/>
      <c r="B85" s="224"/>
      <c r="C85" s="224"/>
      <c r="D85" s="22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</row>
    <row r="86" spans="1:21" ht="18" customHeight="1">
      <c r="A86" s="224"/>
      <c r="B86" s="224"/>
      <c r="C86" s="224"/>
      <c r="D86" s="22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</row>
    <row r="87" spans="1:21" ht="18" customHeight="1">
      <c r="A87" s="224"/>
      <c r="B87" s="224"/>
      <c r="C87" s="224"/>
      <c r="D87" s="22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</row>
    <row r="88" spans="1:21" ht="18" customHeight="1">
      <c r="A88" s="224"/>
      <c r="B88" s="224"/>
      <c r="C88" s="224"/>
      <c r="D88" s="22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</row>
    <row r="89" spans="1:21" ht="18" customHeight="1">
      <c r="A89" s="224"/>
      <c r="B89" s="224"/>
      <c r="C89" s="224"/>
      <c r="D89" s="22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</row>
    <row r="90" spans="1:21" ht="18" customHeight="1">
      <c r="A90" s="224"/>
      <c r="B90" s="224"/>
      <c r="C90" s="224"/>
      <c r="D90" s="22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</row>
    <row r="91" spans="1:21" ht="18" customHeight="1">
      <c r="A91" s="224"/>
      <c r="B91" s="224"/>
      <c r="C91" s="224"/>
      <c r="D91" s="22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</row>
    <row r="92" spans="1:21" ht="18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</sheetData>
  <sheetProtection/>
  <mergeCells count="896">
    <mergeCell ref="N10:O10"/>
    <mergeCell ref="P10:Q10"/>
    <mergeCell ref="R10:S10"/>
    <mergeCell ref="T10:U10"/>
    <mergeCell ref="V10:W10"/>
    <mergeCell ref="X10:Y10"/>
    <mergeCell ref="Z10:AA10"/>
    <mergeCell ref="AB10:AC10"/>
    <mergeCell ref="E9:M9"/>
    <mergeCell ref="N9:U9"/>
    <mergeCell ref="V9:AC9"/>
    <mergeCell ref="E10:G10"/>
    <mergeCell ref="H10:J10"/>
    <mergeCell ref="K10:M10"/>
    <mergeCell ref="Z11:AA11"/>
    <mergeCell ref="AB11:AC11"/>
    <mergeCell ref="N11:O11"/>
    <mergeCell ref="P11:Q11"/>
    <mergeCell ref="R11:S11"/>
    <mergeCell ref="T11:U11"/>
    <mergeCell ref="A12:C12"/>
    <mergeCell ref="E12:G12"/>
    <mergeCell ref="H12:J12"/>
    <mergeCell ref="K12:M12"/>
    <mergeCell ref="V11:W11"/>
    <mergeCell ref="X11:Y11"/>
    <mergeCell ref="A11:C11"/>
    <mergeCell ref="E11:G11"/>
    <mergeCell ref="H11:J11"/>
    <mergeCell ref="K11:M11"/>
    <mergeCell ref="V12:W12"/>
    <mergeCell ref="X12:Y12"/>
    <mergeCell ref="Z12:AA12"/>
    <mergeCell ref="AB12:AC12"/>
    <mergeCell ref="N12:O12"/>
    <mergeCell ref="P12:Q12"/>
    <mergeCell ref="R12:S12"/>
    <mergeCell ref="T12:U12"/>
    <mergeCell ref="Z13:AA13"/>
    <mergeCell ref="AB13:AC13"/>
    <mergeCell ref="N13:O13"/>
    <mergeCell ref="P13:Q13"/>
    <mergeCell ref="R13:S13"/>
    <mergeCell ref="T13:U13"/>
    <mergeCell ref="A14:C14"/>
    <mergeCell ref="E14:G14"/>
    <mergeCell ref="H14:J14"/>
    <mergeCell ref="K14:M14"/>
    <mergeCell ref="V13:W13"/>
    <mergeCell ref="X13:Y13"/>
    <mergeCell ref="A13:C13"/>
    <mergeCell ref="E13:G13"/>
    <mergeCell ref="H13:J13"/>
    <mergeCell ref="K13:M13"/>
    <mergeCell ref="V14:W14"/>
    <mergeCell ref="X14:Y14"/>
    <mergeCell ref="Z14:AA14"/>
    <mergeCell ref="AB14:AC14"/>
    <mergeCell ref="N14:O14"/>
    <mergeCell ref="P14:Q14"/>
    <mergeCell ref="R14:S14"/>
    <mergeCell ref="T14:U14"/>
    <mergeCell ref="Z15:AA15"/>
    <mergeCell ref="AB15:AC15"/>
    <mergeCell ref="N15:O15"/>
    <mergeCell ref="P15:Q15"/>
    <mergeCell ref="R15:S15"/>
    <mergeCell ref="T15:U15"/>
    <mergeCell ref="A16:C16"/>
    <mergeCell ref="E16:G16"/>
    <mergeCell ref="H16:J16"/>
    <mergeCell ref="K16:M16"/>
    <mergeCell ref="V15:W15"/>
    <mergeCell ref="X15:Y15"/>
    <mergeCell ref="A15:C15"/>
    <mergeCell ref="E15:G15"/>
    <mergeCell ref="H15:J15"/>
    <mergeCell ref="K15:M15"/>
    <mergeCell ref="V16:W16"/>
    <mergeCell ref="X16:Y16"/>
    <mergeCell ref="Z16:AA16"/>
    <mergeCell ref="AB16:AC16"/>
    <mergeCell ref="N16:O16"/>
    <mergeCell ref="P16:Q16"/>
    <mergeCell ref="R16:S16"/>
    <mergeCell ref="T16:U16"/>
    <mergeCell ref="Z17:AA17"/>
    <mergeCell ref="AB17:AC17"/>
    <mergeCell ref="N17:O17"/>
    <mergeCell ref="P17:Q17"/>
    <mergeCell ref="R17:S17"/>
    <mergeCell ref="T17:U17"/>
    <mergeCell ref="A18:C18"/>
    <mergeCell ref="E18:G18"/>
    <mergeCell ref="H18:J18"/>
    <mergeCell ref="K18:M18"/>
    <mergeCell ref="V17:W17"/>
    <mergeCell ref="X17:Y17"/>
    <mergeCell ref="A17:C17"/>
    <mergeCell ref="E17:G17"/>
    <mergeCell ref="H17:J17"/>
    <mergeCell ref="K17:M17"/>
    <mergeCell ref="V18:W18"/>
    <mergeCell ref="X18:Y18"/>
    <mergeCell ref="Z18:AA18"/>
    <mergeCell ref="AB18:AC18"/>
    <mergeCell ref="N18:O18"/>
    <mergeCell ref="P18:Q18"/>
    <mergeCell ref="R18:S18"/>
    <mergeCell ref="T18:U18"/>
    <mergeCell ref="Z19:AA19"/>
    <mergeCell ref="AB19:AC19"/>
    <mergeCell ref="N19:O19"/>
    <mergeCell ref="P19:Q19"/>
    <mergeCell ref="R19:S19"/>
    <mergeCell ref="T19:U19"/>
    <mergeCell ref="A20:C20"/>
    <mergeCell ref="E20:G20"/>
    <mergeCell ref="H20:J20"/>
    <mergeCell ref="K20:M20"/>
    <mergeCell ref="V19:W19"/>
    <mergeCell ref="X19:Y19"/>
    <mergeCell ref="A19:C19"/>
    <mergeCell ref="E19:G19"/>
    <mergeCell ref="H19:J19"/>
    <mergeCell ref="K19:M19"/>
    <mergeCell ref="V20:W20"/>
    <mergeCell ref="X20:Y20"/>
    <mergeCell ref="Z20:AA20"/>
    <mergeCell ref="AB20:AC20"/>
    <mergeCell ref="N20:O20"/>
    <mergeCell ref="P20:Q20"/>
    <mergeCell ref="R20:S20"/>
    <mergeCell ref="T20:U20"/>
    <mergeCell ref="Z21:AA21"/>
    <mergeCell ref="AB21:AC21"/>
    <mergeCell ref="N21:O21"/>
    <mergeCell ref="P21:Q21"/>
    <mergeCell ref="R21:S21"/>
    <mergeCell ref="T21:U21"/>
    <mergeCell ref="A22:C22"/>
    <mergeCell ref="E22:G22"/>
    <mergeCell ref="H22:J22"/>
    <mergeCell ref="K22:M22"/>
    <mergeCell ref="V21:W21"/>
    <mergeCell ref="X21:Y21"/>
    <mergeCell ref="A21:C21"/>
    <mergeCell ref="E21:G21"/>
    <mergeCell ref="H21:J21"/>
    <mergeCell ref="K21:M21"/>
    <mergeCell ref="V22:W22"/>
    <mergeCell ref="X22:Y22"/>
    <mergeCell ref="Z22:AA22"/>
    <mergeCell ref="AB22:AC22"/>
    <mergeCell ref="N22:O22"/>
    <mergeCell ref="P22:Q22"/>
    <mergeCell ref="R22:S22"/>
    <mergeCell ref="T22:U22"/>
    <mergeCell ref="Z23:AA23"/>
    <mergeCell ref="AB23:AC23"/>
    <mergeCell ref="N23:O23"/>
    <mergeCell ref="P23:Q23"/>
    <mergeCell ref="R23:S23"/>
    <mergeCell ref="T23:U23"/>
    <mergeCell ref="A24:C24"/>
    <mergeCell ref="E24:G24"/>
    <mergeCell ref="H24:J24"/>
    <mergeCell ref="K24:M24"/>
    <mergeCell ref="V23:W23"/>
    <mergeCell ref="X23:Y23"/>
    <mergeCell ref="A23:C23"/>
    <mergeCell ref="E23:G23"/>
    <mergeCell ref="H23:J23"/>
    <mergeCell ref="K23:M23"/>
    <mergeCell ref="V24:W24"/>
    <mergeCell ref="X24:Y24"/>
    <mergeCell ref="Z24:AA24"/>
    <mergeCell ref="AB24:AC24"/>
    <mergeCell ref="N24:O24"/>
    <mergeCell ref="P24:Q24"/>
    <mergeCell ref="R24:S24"/>
    <mergeCell ref="T24:U24"/>
    <mergeCell ref="Z25:AA25"/>
    <mergeCell ref="AB25:AC25"/>
    <mergeCell ref="N25:O25"/>
    <mergeCell ref="P25:Q25"/>
    <mergeCell ref="R25:S25"/>
    <mergeCell ref="T25:U25"/>
    <mergeCell ref="A26:C26"/>
    <mergeCell ref="E26:G26"/>
    <mergeCell ref="H26:J26"/>
    <mergeCell ref="K26:M26"/>
    <mergeCell ref="V25:W25"/>
    <mergeCell ref="X25:Y25"/>
    <mergeCell ref="A25:C25"/>
    <mergeCell ref="E25:G25"/>
    <mergeCell ref="H25:J25"/>
    <mergeCell ref="K25:M25"/>
    <mergeCell ref="V26:W26"/>
    <mergeCell ref="X26:Y26"/>
    <mergeCell ref="Z26:AA26"/>
    <mergeCell ref="AB26:AC26"/>
    <mergeCell ref="N26:O26"/>
    <mergeCell ref="P26:Q26"/>
    <mergeCell ref="R26:S26"/>
    <mergeCell ref="T26:U26"/>
    <mergeCell ref="Z27:AA27"/>
    <mergeCell ref="AB27:AC27"/>
    <mergeCell ref="N27:O27"/>
    <mergeCell ref="P27:Q27"/>
    <mergeCell ref="R27:S27"/>
    <mergeCell ref="T27:U27"/>
    <mergeCell ref="A28:C28"/>
    <mergeCell ref="E28:G28"/>
    <mergeCell ref="H28:J28"/>
    <mergeCell ref="K28:M28"/>
    <mergeCell ref="V27:W27"/>
    <mergeCell ref="X27:Y27"/>
    <mergeCell ref="A27:C27"/>
    <mergeCell ref="E27:G27"/>
    <mergeCell ref="H27:J27"/>
    <mergeCell ref="K27:M27"/>
    <mergeCell ref="V28:W28"/>
    <mergeCell ref="X28:Y28"/>
    <mergeCell ref="Z28:AA28"/>
    <mergeCell ref="AB28:AC28"/>
    <mergeCell ref="N28:O28"/>
    <mergeCell ref="P28:Q28"/>
    <mergeCell ref="R28:S28"/>
    <mergeCell ref="T28:U28"/>
    <mergeCell ref="Z29:AA29"/>
    <mergeCell ref="AB29:AC29"/>
    <mergeCell ref="N29:O29"/>
    <mergeCell ref="P29:Q29"/>
    <mergeCell ref="R29:S29"/>
    <mergeCell ref="T29:U29"/>
    <mergeCell ref="A30:C30"/>
    <mergeCell ref="E30:G30"/>
    <mergeCell ref="H30:J30"/>
    <mergeCell ref="K30:M30"/>
    <mergeCell ref="V29:W29"/>
    <mergeCell ref="X29:Y29"/>
    <mergeCell ref="A29:C29"/>
    <mergeCell ref="E29:G29"/>
    <mergeCell ref="H29:J29"/>
    <mergeCell ref="K29:M29"/>
    <mergeCell ref="V30:W30"/>
    <mergeCell ref="X30:Y30"/>
    <mergeCell ref="Z30:AA30"/>
    <mergeCell ref="AB30:AC30"/>
    <mergeCell ref="N30:O30"/>
    <mergeCell ref="P30:Q30"/>
    <mergeCell ref="R30:S30"/>
    <mergeCell ref="T30:U30"/>
    <mergeCell ref="Z31:AA31"/>
    <mergeCell ref="AB31:AC31"/>
    <mergeCell ref="N31:O31"/>
    <mergeCell ref="P31:Q31"/>
    <mergeCell ref="R31:S31"/>
    <mergeCell ref="T31:U31"/>
    <mergeCell ref="A32:C32"/>
    <mergeCell ref="E32:G32"/>
    <mergeCell ref="H32:J32"/>
    <mergeCell ref="K32:M32"/>
    <mergeCell ref="V31:W31"/>
    <mergeCell ref="X31:Y31"/>
    <mergeCell ref="A31:C31"/>
    <mergeCell ref="E31:G31"/>
    <mergeCell ref="H31:J31"/>
    <mergeCell ref="K31:M31"/>
    <mergeCell ref="V32:W32"/>
    <mergeCell ref="X32:Y32"/>
    <mergeCell ref="Z32:AA32"/>
    <mergeCell ref="AB32:AC32"/>
    <mergeCell ref="N32:O32"/>
    <mergeCell ref="P32:Q32"/>
    <mergeCell ref="R32:S32"/>
    <mergeCell ref="T32:U32"/>
    <mergeCell ref="Z33:AA33"/>
    <mergeCell ref="AB33:AC33"/>
    <mergeCell ref="N33:O33"/>
    <mergeCell ref="P33:Q33"/>
    <mergeCell ref="R33:S33"/>
    <mergeCell ref="T33:U33"/>
    <mergeCell ref="A34:C34"/>
    <mergeCell ref="E34:G34"/>
    <mergeCell ref="H34:J34"/>
    <mergeCell ref="K34:M34"/>
    <mergeCell ref="V33:W33"/>
    <mergeCell ref="X33:Y33"/>
    <mergeCell ref="A33:C33"/>
    <mergeCell ref="E33:G33"/>
    <mergeCell ref="H33:J33"/>
    <mergeCell ref="K33:M33"/>
    <mergeCell ref="V34:W34"/>
    <mergeCell ref="X34:Y34"/>
    <mergeCell ref="Z34:AA34"/>
    <mergeCell ref="AB34:AC34"/>
    <mergeCell ref="N34:O34"/>
    <mergeCell ref="P34:Q34"/>
    <mergeCell ref="R34:S34"/>
    <mergeCell ref="T34:U34"/>
    <mergeCell ref="Z35:AA35"/>
    <mergeCell ref="AB35:AC35"/>
    <mergeCell ref="N35:O35"/>
    <mergeCell ref="P35:Q35"/>
    <mergeCell ref="R35:S35"/>
    <mergeCell ref="T35:U35"/>
    <mergeCell ref="A36:C36"/>
    <mergeCell ref="E36:G36"/>
    <mergeCell ref="H36:J36"/>
    <mergeCell ref="K36:M36"/>
    <mergeCell ref="V35:W35"/>
    <mergeCell ref="X35:Y35"/>
    <mergeCell ref="A35:C35"/>
    <mergeCell ref="E35:G35"/>
    <mergeCell ref="H35:J35"/>
    <mergeCell ref="K35:M35"/>
    <mergeCell ref="V36:W36"/>
    <mergeCell ref="X36:Y36"/>
    <mergeCell ref="Z36:AA36"/>
    <mergeCell ref="AB36:AC36"/>
    <mergeCell ref="N36:O36"/>
    <mergeCell ref="P36:Q36"/>
    <mergeCell ref="R36:S36"/>
    <mergeCell ref="T36:U36"/>
    <mergeCell ref="Z37:AA37"/>
    <mergeCell ref="AB37:AC37"/>
    <mergeCell ref="N37:O37"/>
    <mergeCell ref="P37:Q37"/>
    <mergeCell ref="R37:S37"/>
    <mergeCell ref="T37:U37"/>
    <mergeCell ref="A38:C38"/>
    <mergeCell ref="E38:G38"/>
    <mergeCell ref="H38:J38"/>
    <mergeCell ref="K38:M38"/>
    <mergeCell ref="V37:W37"/>
    <mergeCell ref="X37:Y37"/>
    <mergeCell ref="A37:C37"/>
    <mergeCell ref="E37:G37"/>
    <mergeCell ref="H37:J37"/>
    <mergeCell ref="K37:M37"/>
    <mergeCell ref="V38:W38"/>
    <mergeCell ref="X38:Y38"/>
    <mergeCell ref="Z38:AA38"/>
    <mergeCell ref="AB38:AC38"/>
    <mergeCell ref="N38:O38"/>
    <mergeCell ref="P38:Q38"/>
    <mergeCell ref="R38:S38"/>
    <mergeCell ref="T38:U38"/>
    <mergeCell ref="Z39:AA39"/>
    <mergeCell ref="AB39:AC39"/>
    <mergeCell ref="N39:O39"/>
    <mergeCell ref="P39:Q39"/>
    <mergeCell ref="R39:S39"/>
    <mergeCell ref="T39:U39"/>
    <mergeCell ref="A40:C40"/>
    <mergeCell ref="E40:G40"/>
    <mergeCell ref="H40:J40"/>
    <mergeCell ref="K40:M40"/>
    <mergeCell ref="V39:W39"/>
    <mergeCell ref="X39:Y39"/>
    <mergeCell ref="A39:C39"/>
    <mergeCell ref="E39:G39"/>
    <mergeCell ref="H39:J39"/>
    <mergeCell ref="K39:M39"/>
    <mergeCell ref="V40:W40"/>
    <mergeCell ref="X40:Y40"/>
    <mergeCell ref="Z40:AA40"/>
    <mergeCell ref="AB40:AC40"/>
    <mergeCell ref="N40:O40"/>
    <mergeCell ref="P40:Q40"/>
    <mergeCell ref="R40:S40"/>
    <mergeCell ref="T40:U40"/>
    <mergeCell ref="Z41:AA41"/>
    <mergeCell ref="AB41:AC41"/>
    <mergeCell ref="N41:O41"/>
    <mergeCell ref="P41:Q41"/>
    <mergeCell ref="R41:S41"/>
    <mergeCell ref="T41:U41"/>
    <mergeCell ref="A42:C42"/>
    <mergeCell ref="E42:G42"/>
    <mergeCell ref="H42:J42"/>
    <mergeCell ref="K42:M42"/>
    <mergeCell ref="V41:W41"/>
    <mergeCell ref="X41:Y41"/>
    <mergeCell ref="A41:C41"/>
    <mergeCell ref="E41:G41"/>
    <mergeCell ref="H41:J41"/>
    <mergeCell ref="K41:M41"/>
    <mergeCell ref="V42:W42"/>
    <mergeCell ref="X42:Y42"/>
    <mergeCell ref="Z42:AA42"/>
    <mergeCell ref="AB42:AC42"/>
    <mergeCell ref="N42:O42"/>
    <mergeCell ref="P42:Q42"/>
    <mergeCell ref="R42:S42"/>
    <mergeCell ref="T42:U42"/>
    <mergeCell ref="Z43:AA43"/>
    <mergeCell ref="AB43:AC43"/>
    <mergeCell ref="N43:O43"/>
    <mergeCell ref="P43:Q43"/>
    <mergeCell ref="R43:S43"/>
    <mergeCell ref="T43:U43"/>
    <mergeCell ref="A44:C44"/>
    <mergeCell ref="E44:G44"/>
    <mergeCell ref="H44:J44"/>
    <mergeCell ref="K44:M44"/>
    <mergeCell ref="V43:W43"/>
    <mergeCell ref="X43:Y43"/>
    <mergeCell ref="A43:C43"/>
    <mergeCell ref="E43:G43"/>
    <mergeCell ref="H43:J43"/>
    <mergeCell ref="K43:M43"/>
    <mergeCell ref="V44:W44"/>
    <mergeCell ref="X44:Y44"/>
    <mergeCell ref="Z44:AA44"/>
    <mergeCell ref="AB44:AC44"/>
    <mergeCell ref="N44:O44"/>
    <mergeCell ref="P44:Q44"/>
    <mergeCell ref="R44:S44"/>
    <mergeCell ref="T44:U44"/>
    <mergeCell ref="Z45:AA45"/>
    <mergeCell ref="AB45:AC45"/>
    <mergeCell ref="N45:O45"/>
    <mergeCell ref="P45:Q45"/>
    <mergeCell ref="R45:S45"/>
    <mergeCell ref="T45:U45"/>
    <mergeCell ref="A46:C46"/>
    <mergeCell ref="E46:G46"/>
    <mergeCell ref="H46:J46"/>
    <mergeCell ref="K46:M46"/>
    <mergeCell ref="V45:W45"/>
    <mergeCell ref="X45:Y45"/>
    <mergeCell ref="A45:C45"/>
    <mergeCell ref="E45:G45"/>
    <mergeCell ref="H45:J45"/>
    <mergeCell ref="K45:M45"/>
    <mergeCell ref="V46:W46"/>
    <mergeCell ref="X46:Y46"/>
    <mergeCell ref="Z46:AA46"/>
    <mergeCell ref="AB46:AC46"/>
    <mergeCell ref="N46:O46"/>
    <mergeCell ref="P46:Q46"/>
    <mergeCell ref="R46:S46"/>
    <mergeCell ref="T46:U46"/>
    <mergeCell ref="Z47:AA47"/>
    <mergeCell ref="AB47:AC47"/>
    <mergeCell ref="N47:O47"/>
    <mergeCell ref="P47:Q47"/>
    <mergeCell ref="R47:S47"/>
    <mergeCell ref="T47:U47"/>
    <mergeCell ref="A48:C48"/>
    <mergeCell ref="E48:G48"/>
    <mergeCell ref="H48:J48"/>
    <mergeCell ref="K48:M48"/>
    <mergeCell ref="V47:W47"/>
    <mergeCell ref="X47:Y47"/>
    <mergeCell ref="A47:C47"/>
    <mergeCell ref="E47:G47"/>
    <mergeCell ref="H47:J47"/>
    <mergeCell ref="K47:M47"/>
    <mergeCell ref="V48:W48"/>
    <mergeCell ref="X48:Y48"/>
    <mergeCell ref="Z48:AA48"/>
    <mergeCell ref="AB48:AC48"/>
    <mergeCell ref="N48:O48"/>
    <mergeCell ref="P48:Q48"/>
    <mergeCell ref="R48:S48"/>
    <mergeCell ref="T48:U48"/>
    <mergeCell ref="Z49:AA49"/>
    <mergeCell ref="AB49:AC49"/>
    <mergeCell ref="N49:O49"/>
    <mergeCell ref="P49:Q49"/>
    <mergeCell ref="R49:S49"/>
    <mergeCell ref="T49:U49"/>
    <mergeCell ref="A50:C50"/>
    <mergeCell ref="E50:G50"/>
    <mergeCell ref="H50:J50"/>
    <mergeCell ref="K50:M50"/>
    <mergeCell ref="V49:W49"/>
    <mergeCell ref="X49:Y49"/>
    <mergeCell ref="A49:C49"/>
    <mergeCell ref="E49:G49"/>
    <mergeCell ref="H49:J49"/>
    <mergeCell ref="K49:M49"/>
    <mergeCell ref="V50:W50"/>
    <mergeCell ref="X50:Y50"/>
    <mergeCell ref="Z50:AA50"/>
    <mergeCell ref="AB50:AC50"/>
    <mergeCell ref="N50:O50"/>
    <mergeCell ref="P50:Q50"/>
    <mergeCell ref="R50:S50"/>
    <mergeCell ref="T50:U50"/>
    <mergeCell ref="Z51:AA51"/>
    <mergeCell ref="AB51:AC51"/>
    <mergeCell ref="N51:O51"/>
    <mergeCell ref="P51:Q51"/>
    <mergeCell ref="R51:S51"/>
    <mergeCell ref="T51:U51"/>
    <mergeCell ref="A52:C52"/>
    <mergeCell ref="E52:G52"/>
    <mergeCell ref="H52:J52"/>
    <mergeCell ref="K52:M52"/>
    <mergeCell ref="V51:W51"/>
    <mergeCell ref="X51:Y51"/>
    <mergeCell ref="A51:C51"/>
    <mergeCell ref="E51:G51"/>
    <mergeCell ref="H51:J51"/>
    <mergeCell ref="K51:M51"/>
    <mergeCell ref="V52:W52"/>
    <mergeCell ref="X52:Y52"/>
    <mergeCell ref="Z52:AA52"/>
    <mergeCell ref="AB52:AC52"/>
    <mergeCell ref="N52:O52"/>
    <mergeCell ref="P52:Q52"/>
    <mergeCell ref="R52:S52"/>
    <mergeCell ref="T52:U52"/>
    <mergeCell ref="Z53:AA53"/>
    <mergeCell ref="AB53:AC53"/>
    <mergeCell ref="N53:O53"/>
    <mergeCell ref="P53:Q53"/>
    <mergeCell ref="R53:S53"/>
    <mergeCell ref="T53:U53"/>
    <mergeCell ref="A54:C54"/>
    <mergeCell ref="E54:G54"/>
    <mergeCell ref="H54:J54"/>
    <mergeCell ref="K54:M54"/>
    <mergeCell ref="V53:W53"/>
    <mergeCell ref="X53:Y53"/>
    <mergeCell ref="A53:C53"/>
    <mergeCell ref="E53:G53"/>
    <mergeCell ref="H53:J53"/>
    <mergeCell ref="K53:M53"/>
    <mergeCell ref="V54:W54"/>
    <mergeCell ref="X54:Y54"/>
    <mergeCell ref="Z54:AA54"/>
    <mergeCell ref="AB54:AC54"/>
    <mergeCell ref="N54:O54"/>
    <mergeCell ref="P54:Q54"/>
    <mergeCell ref="R54:S54"/>
    <mergeCell ref="T54:U54"/>
    <mergeCell ref="Z55:AA55"/>
    <mergeCell ref="AB55:AC55"/>
    <mergeCell ref="N55:O55"/>
    <mergeCell ref="P55:Q55"/>
    <mergeCell ref="R55:S55"/>
    <mergeCell ref="T55:U55"/>
    <mergeCell ref="A56:C56"/>
    <mergeCell ref="E56:G56"/>
    <mergeCell ref="H56:J56"/>
    <mergeCell ref="K56:M56"/>
    <mergeCell ref="V55:W55"/>
    <mergeCell ref="X55:Y55"/>
    <mergeCell ref="A55:C55"/>
    <mergeCell ref="E55:G55"/>
    <mergeCell ref="H55:J55"/>
    <mergeCell ref="K55:M55"/>
    <mergeCell ref="V56:W56"/>
    <mergeCell ref="X56:Y56"/>
    <mergeCell ref="Z56:AA56"/>
    <mergeCell ref="AB56:AC56"/>
    <mergeCell ref="N56:O56"/>
    <mergeCell ref="P56:Q56"/>
    <mergeCell ref="R56:S56"/>
    <mergeCell ref="T56:U56"/>
    <mergeCell ref="Z57:AA57"/>
    <mergeCell ref="AB57:AC57"/>
    <mergeCell ref="N57:O57"/>
    <mergeCell ref="P57:Q57"/>
    <mergeCell ref="R57:S57"/>
    <mergeCell ref="T57:U57"/>
    <mergeCell ref="A58:C58"/>
    <mergeCell ref="E58:G58"/>
    <mergeCell ref="H58:J58"/>
    <mergeCell ref="K58:M58"/>
    <mergeCell ref="V57:W57"/>
    <mergeCell ref="X57:Y57"/>
    <mergeCell ref="A57:C57"/>
    <mergeCell ref="E57:G57"/>
    <mergeCell ref="H57:J57"/>
    <mergeCell ref="K57:M57"/>
    <mergeCell ref="V58:W58"/>
    <mergeCell ref="X58:Y58"/>
    <mergeCell ref="Z58:AA58"/>
    <mergeCell ref="AB58:AC58"/>
    <mergeCell ref="N58:O58"/>
    <mergeCell ref="P58:Q58"/>
    <mergeCell ref="R58:S58"/>
    <mergeCell ref="T58:U58"/>
    <mergeCell ref="Z59:AA59"/>
    <mergeCell ref="AB59:AC59"/>
    <mergeCell ref="N59:O59"/>
    <mergeCell ref="P59:Q59"/>
    <mergeCell ref="R59:S59"/>
    <mergeCell ref="T59:U59"/>
    <mergeCell ref="A60:C60"/>
    <mergeCell ref="E60:G60"/>
    <mergeCell ref="H60:J60"/>
    <mergeCell ref="K60:M60"/>
    <mergeCell ref="V59:W59"/>
    <mergeCell ref="X59:Y59"/>
    <mergeCell ref="A59:C59"/>
    <mergeCell ref="E59:G59"/>
    <mergeCell ref="H59:J59"/>
    <mergeCell ref="K59:M59"/>
    <mergeCell ref="V60:W60"/>
    <mergeCell ref="X60:Y60"/>
    <mergeCell ref="Z60:AA60"/>
    <mergeCell ref="AB60:AC60"/>
    <mergeCell ref="N60:O60"/>
    <mergeCell ref="P60:Q60"/>
    <mergeCell ref="R60:S60"/>
    <mergeCell ref="T60:U60"/>
    <mergeCell ref="Z61:AA61"/>
    <mergeCell ref="AB61:AC61"/>
    <mergeCell ref="N61:O61"/>
    <mergeCell ref="P61:Q61"/>
    <mergeCell ref="R61:S61"/>
    <mergeCell ref="T61:U61"/>
    <mergeCell ref="A62:C62"/>
    <mergeCell ref="E62:G62"/>
    <mergeCell ref="H62:J62"/>
    <mergeCell ref="K62:M62"/>
    <mergeCell ref="V61:W61"/>
    <mergeCell ref="X61:Y61"/>
    <mergeCell ref="A61:C61"/>
    <mergeCell ref="E61:G61"/>
    <mergeCell ref="H61:J61"/>
    <mergeCell ref="K61:M61"/>
    <mergeCell ref="V62:W62"/>
    <mergeCell ref="X62:Y62"/>
    <mergeCell ref="Z62:AA62"/>
    <mergeCell ref="AB62:AC62"/>
    <mergeCell ref="N62:O62"/>
    <mergeCell ref="P62:Q62"/>
    <mergeCell ref="R62:S62"/>
    <mergeCell ref="T62:U62"/>
    <mergeCell ref="Z63:AA63"/>
    <mergeCell ref="AB63:AC63"/>
    <mergeCell ref="N63:O63"/>
    <mergeCell ref="P63:Q63"/>
    <mergeCell ref="R63:S63"/>
    <mergeCell ref="T63:U63"/>
    <mergeCell ref="A64:C64"/>
    <mergeCell ref="E64:G64"/>
    <mergeCell ref="H64:J64"/>
    <mergeCell ref="K64:M64"/>
    <mergeCell ref="V63:W63"/>
    <mergeCell ref="X63:Y63"/>
    <mergeCell ref="A63:C63"/>
    <mergeCell ref="E63:G63"/>
    <mergeCell ref="H63:J63"/>
    <mergeCell ref="K63:M63"/>
    <mergeCell ref="V64:W64"/>
    <mergeCell ref="X64:Y64"/>
    <mergeCell ref="Z64:AA64"/>
    <mergeCell ref="AB64:AC64"/>
    <mergeCell ref="N64:O64"/>
    <mergeCell ref="P64:Q64"/>
    <mergeCell ref="R64:S64"/>
    <mergeCell ref="T64:U64"/>
    <mergeCell ref="Z65:AA65"/>
    <mergeCell ref="AB65:AC65"/>
    <mergeCell ref="N65:O65"/>
    <mergeCell ref="P65:Q65"/>
    <mergeCell ref="R65:S65"/>
    <mergeCell ref="T65:U65"/>
    <mergeCell ref="A66:C66"/>
    <mergeCell ref="E66:G66"/>
    <mergeCell ref="H66:J66"/>
    <mergeCell ref="K66:M66"/>
    <mergeCell ref="V65:W65"/>
    <mergeCell ref="X65:Y65"/>
    <mergeCell ref="A65:C65"/>
    <mergeCell ref="E65:G65"/>
    <mergeCell ref="H65:J65"/>
    <mergeCell ref="K65:M65"/>
    <mergeCell ref="V66:W66"/>
    <mergeCell ref="X66:Y66"/>
    <mergeCell ref="Z66:AA66"/>
    <mergeCell ref="AB66:AC66"/>
    <mergeCell ref="N66:O66"/>
    <mergeCell ref="P66:Q66"/>
    <mergeCell ref="R66:S66"/>
    <mergeCell ref="T66:U66"/>
    <mergeCell ref="Z67:AA67"/>
    <mergeCell ref="AB67:AC67"/>
    <mergeCell ref="N67:O67"/>
    <mergeCell ref="P67:Q67"/>
    <mergeCell ref="R67:S67"/>
    <mergeCell ref="T67:U67"/>
    <mergeCell ref="A68:C68"/>
    <mergeCell ref="E68:G68"/>
    <mergeCell ref="H68:J68"/>
    <mergeCell ref="K68:M68"/>
    <mergeCell ref="V67:W67"/>
    <mergeCell ref="X67:Y67"/>
    <mergeCell ref="A67:C67"/>
    <mergeCell ref="E67:G67"/>
    <mergeCell ref="H67:J67"/>
    <mergeCell ref="K67:M67"/>
    <mergeCell ref="V68:W68"/>
    <mergeCell ref="X68:Y68"/>
    <mergeCell ref="Z68:AA68"/>
    <mergeCell ref="AB68:AC68"/>
    <mergeCell ref="N68:O68"/>
    <mergeCell ref="P68:Q68"/>
    <mergeCell ref="R68:S68"/>
    <mergeCell ref="T68:U68"/>
    <mergeCell ref="N69:O69"/>
    <mergeCell ref="P69:Q69"/>
    <mergeCell ref="R69:S69"/>
    <mergeCell ref="T69:U69"/>
    <mergeCell ref="A69:C69"/>
    <mergeCell ref="E69:G69"/>
    <mergeCell ref="H69:J69"/>
    <mergeCell ref="K69:M69"/>
    <mergeCell ref="N70:O70"/>
    <mergeCell ref="P70:Q70"/>
    <mergeCell ref="R70:S70"/>
    <mergeCell ref="T70:U70"/>
    <mergeCell ref="A70:C70"/>
    <mergeCell ref="E70:G70"/>
    <mergeCell ref="H70:J70"/>
    <mergeCell ref="K70:M70"/>
    <mergeCell ref="N71:O71"/>
    <mergeCell ref="P71:Q71"/>
    <mergeCell ref="R71:S71"/>
    <mergeCell ref="T71:U71"/>
    <mergeCell ref="A71:C71"/>
    <mergeCell ref="E71:G71"/>
    <mergeCell ref="H71:J71"/>
    <mergeCell ref="K71:M71"/>
    <mergeCell ref="N72:O72"/>
    <mergeCell ref="P72:Q72"/>
    <mergeCell ref="R72:S72"/>
    <mergeCell ref="T72:U72"/>
    <mergeCell ref="A72:C72"/>
    <mergeCell ref="E72:G72"/>
    <mergeCell ref="H72:J72"/>
    <mergeCell ref="K72:M72"/>
    <mergeCell ref="N73:O73"/>
    <mergeCell ref="P73:Q73"/>
    <mergeCell ref="R73:S73"/>
    <mergeCell ref="T73:U73"/>
    <mergeCell ref="A73:C73"/>
    <mergeCell ref="E73:G73"/>
    <mergeCell ref="H73:J73"/>
    <mergeCell ref="K73:M73"/>
    <mergeCell ref="N74:O74"/>
    <mergeCell ref="P74:Q74"/>
    <mergeCell ref="R74:S74"/>
    <mergeCell ref="T74:U74"/>
    <mergeCell ref="A74:C74"/>
    <mergeCell ref="E74:G74"/>
    <mergeCell ref="H74:J74"/>
    <mergeCell ref="K74:M74"/>
    <mergeCell ref="N75:O75"/>
    <mergeCell ref="P75:Q75"/>
    <mergeCell ref="R75:S75"/>
    <mergeCell ref="T75:U75"/>
    <mergeCell ref="A75:C75"/>
    <mergeCell ref="E75:G75"/>
    <mergeCell ref="H75:J75"/>
    <mergeCell ref="K75:M75"/>
    <mergeCell ref="N76:O76"/>
    <mergeCell ref="P76:Q76"/>
    <mergeCell ref="R76:S76"/>
    <mergeCell ref="T76:U76"/>
    <mergeCell ref="A76:C76"/>
    <mergeCell ref="E76:G76"/>
    <mergeCell ref="H76:J76"/>
    <mergeCell ref="K76:M76"/>
    <mergeCell ref="N77:O77"/>
    <mergeCell ref="P77:Q77"/>
    <mergeCell ref="R77:S77"/>
    <mergeCell ref="T77:U77"/>
    <mergeCell ref="A77:C77"/>
    <mergeCell ref="E77:G77"/>
    <mergeCell ref="H77:J77"/>
    <mergeCell ref="K77:M77"/>
    <mergeCell ref="N78:O78"/>
    <mergeCell ref="P78:Q78"/>
    <mergeCell ref="R78:S78"/>
    <mergeCell ref="T78:U78"/>
    <mergeCell ref="A78:C78"/>
    <mergeCell ref="E78:G78"/>
    <mergeCell ref="H78:J78"/>
    <mergeCell ref="K78:M78"/>
    <mergeCell ref="N79:O79"/>
    <mergeCell ref="P79:Q79"/>
    <mergeCell ref="R79:S79"/>
    <mergeCell ref="T79:U79"/>
    <mergeCell ref="A79:C79"/>
    <mergeCell ref="E79:G79"/>
    <mergeCell ref="H79:J79"/>
    <mergeCell ref="K79:M79"/>
    <mergeCell ref="N80:O80"/>
    <mergeCell ref="P80:Q80"/>
    <mergeCell ref="R80:S80"/>
    <mergeCell ref="T80:U80"/>
    <mergeCell ref="A80:C80"/>
    <mergeCell ref="E80:G80"/>
    <mergeCell ref="H80:J80"/>
    <mergeCell ref="K80:M80"/>
    <mergeCell ref="N81:O81"/>
    <mergeCell ref="P81:Q81"/>
    <mergeCell ref="R81:S81"/>
    <mergeCell ref="T81:U81"/>
    <mergeCell ref="A81:C81"/>
    <mergeCell ref="E81:G81"/>
    <mergeCell ref="H81:J81"/>
    <mergeCell ref="K81:M81"/>
    <mergeCell ref="N82:O82"/>
    <mergeCell ref="P82:Q82"/>
    <mergeCell ref="R82:S82"/>
    <mergeCell ref="T82:U82"/>
    <mergeCell ref="A82:C82"/>
    <mergeCell ref="E82:G82"/>
    <mergeCell ref="H82:J82"/>
    <mergeCell ref="K82:M82"/>
    <mergeCell ref="N83:O83"/>
    <mergeCell ref="P83:Q83"/>
    <mergeCell ref="R83:S83"/>
    <mergeCell ref="T83:U83"/>
    <mergeCell ref="A83:C83"/>
    <mergeCell ref="E83:G83"/>
    <mergeCell ref="H83:J83"/>
    <mergeCell ref="K83:M83"/>
    <mergeCell ref="N84:O84"/>
    <mergeCell ref="P84:Q84"/>
    <mergeCell ref="R84:S84"/>
    <mergeCell ref="T84:U84"/>
    <mergeCell ref="A84:C84"/>
    <mergeCell ref="E84:G84"/>
    <mergeCell ref="H84:J84"/>
    <mergeCell ref="K84:M84"/>
    <mergeCell ref="N85:O85"/>
    <mergeCell ref="P85:Q85"/>
    <mergeCell ref="R85:S85"/>
    <mergeCell ref="T85:U85"/>
    <mergeCell ref="A85:C85"/>
    <mergeCell ref="E85:G85"/>
    <mergeCell ref="H85:J85"/>
    <mergeCell ref="K85:M85"/>
    <mergeCell ref="N86:O86"/>
    <mergeCell ref="P86:Q86"/>
    <mergeCell ref="R86:S86"/>
    <mergeCell ref="T86:U86"/>
    <mergeCell ref="A86:C86"/>
    <mergeCell ref="E86:G86"/>
    <mergeCell ref="H86:J86"/>
    <mergeCell ref="K86:M86"/>
    <mergeCell ref="N87:O87"/>
    <mergeCell ref="P87:Q87"/>
    <mergeCell ref="R87:S87"/>
    <mergeCell ref="T87:U87"/>
    <mergeCell ref="A87:C87"/>
    <mergeCell ref="E87:G87"/>
    <mergeCell ref="H87:J87"/>
    <mergeCell ref="K87:M87"/>
    <mergeCell ref="N88:O88"/>
    <mergeCell ref="P88:Q88"/>
    <mergeCell ref="R88:S88"/>
    <mergeCell ref="T88:U88"/>
    <mergeCell ref="A88:C88"/>
    <mergeCell ref="E88:G88"/>
    <mergeCell ref="H88:J88"/>
    <mergeCell ref="K88:M88"/>
    <mergeCell ref="N89:O89"/>
    <mergeCell ref="P89:Q89"/>
    <mergeCell ref="R89:S89"/>
    <mergeCell ref="T89:U89"/>
    <mergeCell ref="A89:C89"/>
    <mergeCell ref="E89:G89"/>
    <mergeCell ref="H89:J89"/>
    <mergeCell ref="K89:M89"/>
    <mergeCell ref="N90:O90"/>
    <mergeCell ref="P90:Q90"/>
    <mergeCell ref="R90:S90"/>
    <mergeCell ref="T90:U90"/>
    <mergeCell ref="A90:C90"/>
    <mergeCell ref="E90:G90"/>
    <mergeCell ref="H90:J90"/>
    <mergeCell ref="K90:M90"/>
    <mergeCell ref="D9:D10"/>
    <mergeCell ref="A9:C10"/>
    <mergeCell ref="N91:O91"/>
    <mergeCell ref="P91:Q91"/>
    <mergeCell ref="R91:S91"/>
    <mergeCell ref="T91:U91"/>
    <mergeCell ref="A91:C91"/>
    <mergeCell ref="E91:G91"/>
    <mergeCell ref="H91:J91"/>
    <mergeCell ref="K91:M91"/>
  </mergeCells>
  <printOptions/>
  <pageMargins left="0.75" right="0.75" top="1" bottom="1" header="0.5" footer="0.5"/>
  <pageSetup horizontalDpi="600" verticalDpi="600" orientation="portrait" paperSize="9"/>
  <legacyDrawing r:id="rId2"/>
  <oleObjects>
    <oleObject progId="AutoCAD.Drawing.16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</dc:creator>
  <cp:keywords/>
  <dc:description/>
  <cp:lastModifiedBy>Ronnie</cp:lastModifiedBy>
  <cp:lastPrinted>2013-02-22T01:12:05Z</cp:lastPrinted>
  <dcterms:created xsi:type="dcterms:W3CDTF">1996-12-17T01:32:42Z</dcterms:created>
  <dcterms:modified xsi:type="dcterms:W3CDTF">2014-08-31T00:29:12Z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